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120" firstSheet="4" activeTab="5"/>
  </bookViews>
  <sheets>
    <sheet name="RADNA MJESTA" sheetId="1" state="hidden" r:id="rId1"/>
    <sheet name="PLAN RASHODA" sheetId="2" state="hidden" r:id="rId2"/>
    <sheet name="PROCJENA PRIHODA 2011-2013" sheetId="3" state="hidden" r:id="rId3"/>
    <sheet name="KOEFICIJENTI" sheetId="4" state="hidden" r:id="rId4"/>
    <sheet name="Plan nabave 2018" sheetId="5" r:id="rId5"/>
    <sheet name="Plan nabave 2019" sheetId="6" r:id="rId6"/>
    <sheet name="Sheet3" sheetId="7" r:id="rId7"/>
  </sheets>
  <definedNames>
    <definedName name="_xlnm.Print_Area" localSheetId="3">'KOEFICIJENTI'!$A$1:$I$21</definedName>
    <definedName name="_xlnm.Print_Area" localSheetId="4">'Plan nabave 2018'!$A$1:$J$56</definedName>
    <definedName name="_xlnm.Print_Area" localSheetId="5">'Plan nabave 2019'!$A$1:$J$53</definedName>
    <definedName name="_xlnm.Print_Area" localSheetId="1">'PLAN RASHODA'!$A$1:$Q$148</definedName>
    <definedName name="_xlnm.Print_Area" localSheetId="0">'RADNA MJESTA'!$A$1:$L$120</definedName>
  </definedNames>
  <calcPr fullCalcOnLoad="1"/>
</workbook>
</file>

<file path=xl/comments1.xml><?xml version="1.0" encoding="utf-8"?>
<comments xmlns="http://schemas.openxmlformats.org/spreadsheetml/2006/main">
  <authors>
    <author>Mišo</author>
    <author>OŠ"Josip Kozarac"</author>
  </authors>
  <commentList>
    <comment ref="C62" authorId="0">
      <text>
        <r>
          <rPr>
            <b/>
            <sz val="8"/>
            <rFont val="Tahoma"/>
            <family val="0"/>
          </rPr>
          <t>Stvarni broj radnika u Školi je 32. Evica Batorek je na print listi prikazana posebno za 75% RV kao kuharica i posebno za 25% RV kao spremačica.</t>
        </r>
      </text>
    </comment>
    <comment ref="L87" authorId="0">
      <text>
        <r>
          <rPr>
            <sz val="8"/>
            <rFont val="Tahoma"/>
            <family val="2"/>
          </rPr>
          <t>regres i božićnica    64.000,00 kn
otpremnina             12.000,00 kn
jubilarne                    16.000,00kn
prijevoz                   237.000,00 kn
rad u poseb.uv     100.000,00k</t>
        </r>
        <r>
          <rPr>
            <sz val="8"/>
            <color indexed="10"/>
            <rFont val="Tahoma"/>
            <family val="2"/>
          </rPr>
          <t>n</t>
        </r>
      </text>
    </comment>
    <comment ref="L96" authorId="0">
      <text>
        <r>
          <rPr>
            <sz val="8"/>
            <rFont val="Tahoma"/>
            <family val="2"/>
          </rPr>
          <t xml:space="preserve">2010. godina uvećana 2,2%
</t>
        </r>
      </text>
    </comment>
    <comment ref="L107" authorId="0">
      <text>
        <r>
          <rPr>
            <sz val="8"/>
            <rFont val="Tahoma"/>
            <family val="2"/>
          </rPr>
          <t>2011. godina uvećana 2,2
%</t>
        </r>
      </text>
    </comment>
    <comment ref="L97" authorId="1">
      <text>
        <r>
          <rPr>
            <b/>
            <sz val="8"/>
            <rFont val="Tahoma"/>
            <family val="0"/>
          </rPr>
          <t>OŠ"Josip Kozarac":</t>
        </r>
        <r>
          <rPr>
            <sz val="8"/>
            <rFont val="Tahoma"/>
            <family val="0"/>
          </rPr>
          <t xml:space="preserve">
</t>
        </r>
      </text>
    </comment>
    <comment ref="L98" authorId="0">
      <text>
        <r>
          <rPr>
            <sz val="8"/>
            <rFont val="Tahoma"/>
            <family val="2"/>
          </rPr>
          <t>regres i božićnica    64.000,00 kn
otpremnina             12.000,00 kn
jubilarne                    16.000,00kn
prijevoz                   237.000,00 kn
rad u poseb.uv     100.000,00kn</t>
        </r>
      </text>
    </comment>
    <comment ref="L109" authorId="0">
      <text>
        <r>
          <rPr>
            <sz val="8"/>
            <rFont val="Tahoma"/>
            <family val="2"/>
          </rPr>
          <t>regres i božićnica    64.000,00 kn
otpremnina             12.000,00 kn
jubilarne                    16.000,00kn
prijevoz                   237.000,00 kn
rad u poseb.uv     100.000,00kn</t>
        </r>
      </text>
    </comment>
    <comment ref="E85" authorId="1">
      <text>
        <r>
          <rPr>
            <b/>
            <sz val="8"/>
            <rFont val="Tahoma"/>
            <family val="0"/>
          </rPr>
          <t xml:space="preserve">osnovica
</t>
        </r>
      </text>
    </comment>
  </commentList>
</comments>
</file>

<file path=xl/comments2.xml><?xml version="1.0" encoding="utf-8"?>
<comments xmlns="http://schemas.openxmlformats.org/spreadsheetml/2006/main">
  <authors>
    <author>Mišo</author>
    <author>OŠ"Josip Kozarac"</author>
  </authors>
  <commentList>
    <comment ref="B13" authorId="0">
      <text>
        <r>
          <rPr>
            <b/>
            <sz val="8"/>
            <rFont val="Tahoma"/>
            <family val="0"/>
          </rPr>
          <t xml:space="preserve">ŠK.KUHINJA </t>
        </r>
      </text>
    </comment>
    <comment ref="D13" authorId="0">
      <text>
        <r>
          <t/>
        </r>
      </text>
    </comment>
    <comment ref="F48" authorId="0">
      <text>
        <r>
          <rPr>
            <b/>
            <sz val="8"/>
            <rFont val="Tahoma"/>
            <family val="0"/>
          </rPr>
          <t>ŠKOLSKA KUHINJA</t>
        </r>
      </text>
    </comment>
    <comment ref="M48" authorId="1">
      <text>
        <r>
          <rPr>
            <b/>
            <sz val="8"/>
            <rFont val="Tahoma"/>
            <family val="0"/>
          </rPr>
          <t>šk.kuh.</t>
        </r>
      </text>
    </comment>
  </commentList>
</comments>
</file>

<file path=xl/comments3.xml><?xml version="1.0" encoding="utf-8"?>
<comments xmlns="http://schemas.openxmlformats.org/spreadsheetml/2006/main">
  <authors>
    <author>Mišo</author>
  </authors>
  <commentList>
    <comment ref="A9" authorId="0">
      <text>
        <r>
          <rPr>
            <b/>
            <sz val="12"/>
            <rFont val="Tahoma"/>
            <family val="2"/>
          </rPr>
          <t>MINISTRSTVO</t>
        </r>
      </text>
    </comment>
    <comment ref="A10" authorId="0">
      <text>
        <r>
          <rPr>
            <b/>
            <sz val="12"/>
            <rFont val="Tahoma"/>
            <family val="2"/>
          </rPr>
          <t>ŽUPANIJA</t>
        </r>
      </text>
    </comment>
  </commentList>
</comments>
</file>

<file path=xl/comments5.xml><?xml version="1.0" encoding="utf-8"?>
<comments xmlns="http://schemas.openxmlformats.org/spreadsheetml/2006/main">
  <authors>
    <author>OŠJK</author>
  </authors>
  <commentList>
    <comment ref="L13" authorId="0">
      <text>
        <r>
          <rPr>
            <b/>
            <sz val="8"/>
            <rFont val="Tahoma"/>
            <family val="0"/>
          </rPr>
          <t>OŠJK:</t>
        </r>
        <r>
          <rPr>
            <sz val="8"/>
            <rFont val="Tahoma"/>
            <family val="0"/>
          </rPr>
          <t xml:space="preserve">
1 REBALANS
</t>
        </r>
      </text>
    </comment>
  </commentList>
</comments>
</file>

<file path=xl/comments6.xml><?xml version="1.0" encoding="utf-8"?>
<comments xmlns="http://schemas.openxmlformats.org/spreadsheetml/2006/main">
  <authors>
    <author>OŠJK</author>
  </authors>
  <commentList>
    <comment ref="L13" authorId="0">
      <text>
        <r>
          <rPr>
            <b/>
            <sz val="8"/>
            <rFont val="Tahoma"/>
            <family val="0"/>
          </rPr>
          <t>OŠJK:</t>
        </r>
        <r>
          <rPr>
            <sz val="8"/>
            <rFont val="Tahoma"/>
            <family val="0"/>
          </rPr>
          <t xml:space="preserve">
1 REBALANS
</t>
        </r>
      </text>
    </comment>
  </commentList>
</comments>
</file>

<file path=xl/sharedStrings.xml><?xml version="1.0" encoding="utf-8"?>
<sst xmlns="http://schemas.openxmlformats.org/spreadsheetml/2006/main" count="609" uniqueCount="341">
  <si>
    <t>RAZDJEL:</t>
  </si>
  <si>
    <t>GLAVA:</t>
  </si>
  <si>
    <t>Telefon:</t>
  </si>
  <si>
    <t xml:space="preserve">PRIJEDLOG PLANA RADNIH MJESTA I IZRAČUN SREDSTAVA ZA PLAĆE ZAPOSLENIH KOJIMA SE SREDSTVA </t>
  </si>
  <si>
    <t>Razdjel /
glava</t>
  </si>
  <si>
    <t>Naziv radnog mjesta</t>
  </si>
  <si>
    <t>Koeficijent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</si>
  <si>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</si>
  <si>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</si>
  <si>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</si>
  <si>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</si>
  <si>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</si>
  <si>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</si>
  <si>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</si>
  <si>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</si>
  <si>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</si>
  <si>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</si>
  <si>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</si>
  <si>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</si>
  <si>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POLOŽAJI I RADNA MJESTA I. VRSTE</t>
  </si>
  <si>
    <t>RAVNATELJI</t>
  </si>
  <si>
    <t>TAJNIK,</t>
  </si>
  <si>
    <t>VODITELJ RAČUNOVODSTVA</t>
  </si>
  <si>
    <t>UČITELJ</t>
  </si>
  <si>
    <t>UČITELJ, STRUČNI SURADNIK- MENTOR</t>
  </si>
  <si>
    <t>UČITELJ, STRUČNI SURADNIK-SAVJETNIK</t>
  </si>
  <si>
    <t>UČITELJ-DEFEKTOLOG</t>
  </si>
  <si>
    <t>POLOŽAJI I RADNA MJESTA II. VRSTE</t>
  </si>
  <si>
    <t>RAVNATELJ</t>
  </si>
  <si>
    <t>TAJNIK</t>
  </si>
  <si>
    <t>POLOŽAJI I RADNA MJESTA III. VRSTE</t>
  </si>
  <si>
    <t>TAJNIK, RAČUNOVOĐA</t>
  </si>
  <si>
    <t>MEDICINSKA SESTRA U SPEC.ŠKOLA.</t>
  </si>
  <si>
    <t>IV. VRSTA ZVANJA</t>
  </si>
  <si>
    <t>SVA MJESTA IV. VRSTE</t>
  </si>
  <si>
    <t>I vrste zvanja</t>
  </si>
  <si>
    <t>II vrste zvanja</t>
  </si>
  <si>
    <t>Naziv i datum donošenja pravilnika o unutarnjem redu:</t>
  </si>
  <si>
    <t>Napomena:</t>
  </si>
  <si>
    <t>Izmjene broja planiranih popunjenih radnih mjesta (stupci 5, 6 i 7) u odnosu na broj popunjenih radnih mjesta iz stupca 4 treba posebno obrazložiti.</t>
  </si>
  <si>
    <t xml:space="preserve">1. </t>
  </si>
  <si>
    <t>Ukupni koeficijent (stupac 12)</t>
  </si>
  <si>
    <t>x</t>
  </si>
  <si>
    <t>x 12       =</t>
  </si>
  <si>
    <t>a) Sredstva za plaće za redovan rad (račun 3111)</t>
  </si>
  <si>
    <t>b) Sredstva za ostale plaće* (račun 3112+račun 3113+račun 3114)</t>
  </si>
  <si>
    <t>c) Doprinosi na plaće (račun 313)</t>
  </si>
  <si>
    <t>d) Ukupna sredstva za plaće** (račun 311+ račun 313)</t>
  </si>
  <si>
    <t>2.</t>
  </si>
  <si>
    <t>Procijenjeni osnovni koeficijent
sa dodacima i radnim stažom
x    (stupac 6)</t>
  </si>
  <si>
    <t>3.</t>
  </si>
  <si>
    <t>Procijenjeni osnovni koeficijent
sa dodacima i radnim stažom
x    (stupac 7)</t>
  </si>
  <si>
    <t>Šifra u MZOŠ:</t>
  </si>
  <si>
    <t>osnovni koeficijent iz Uredbe</t>
  </si>
  <si>
    <t>osnovni koeficijent sa svim povećanjima koeficijenta (bez povećanja za radni staž)</t>
  </si>
  <si>
    <t>ukupno koeficijenata   (stupac              5 x 11)</t>
  </si>
  <si>
    <t>Ukupno za ustanovu:</t>
  </si>
  <si>
    <t>OSTALI (VJEŽBENICI i dr.)</t>
  </si>
  <si>
    <t>III vrste zvanja</t>
  </si>
  <si>
    <t>IV vrste zvanja</t>
  </si>
  <si>
    <t>NAZIV:</t>
  </si>
  <si>
    <t>SJEDIŠTE:</t>
  </si>
  <si>
    <t>Broj sistematiziranih radnih mjesta</t>
  </si>
  <si>
    <t>Opći prihodi i primici</t>
  </si>
  <si>
    <t>Državni proračun</t>
  </si>
  <si>
    <t>Vlastiti prihodi</t>
  </si>
  <si>
    <t>Prihodi za posebne namjene</t>
  </si>
  <si>
    <t>Pomoći</t>
  </si>
  <si>
    <t>Donacije</t>
  </si>
  <si>
    <t>Prihodi od nefinancijske imovine i nadoknade štete s osnova osiguranja</t>
  </si>
  <si>
    <t>Namjenski primici od zaduživanja</t>
  </si>
  <si>
    <t>Ukupno</t>
  </si>
  <si>
    <t>Brojčana oznaka i naziv glavnog programa</t>
  </si>
  <si>
    <t>Brojčana oznaka i naziv programa</t>
  </si>
  <si>
    <t>u kunama</t>
  </si>
  <si>
    <t>Račun rashoda/izdataka</t>
  </si>
  <si>
    <t>Naziv računa</t>
  </si>
  <si>
    <t xml:space="preserve"> Procjena 2005.</t>
  </si>
  <si>
    <t xml:space="preserve"> Procjena 2006.</t>
  </si>
  <si>
    <t>Plaće</t>
  </si>
  <si>
    <t>Plaće za redovan rad</t>
  </si>
  <si>
    <t>Doprinosi za zdravstv. osig.</t>
  </si>
  <si>
    <t>Doprinosi za zapošljavanje</t>
  </si>
  <si>
    <t>Materijalni rashodi</t>
  </si>
  <si>
    <t>Službena putovanja</t>
  </si>
  <si>
    <t>Uredski materijal i ostali mat.</t>
  </si>
  <si>
    <t>Energija</t>
  </si>
  <si>
    <t>Mat. i dijelovi za tek. i inv. od.</t>
  </si>
  <si>
    <t>Sitni inventar i auto gume</t>
  </si>
  <si>
    <t>Usluge telefona, pošte i pr.</t>
  </si>
  <si>
    <t>Usluge tekućeg i inv. odr.</t>
  </si>
  <si>
    <t>Komunalne usluge</t>
  </si>
  <si>
    <t>Intelektualne i osobne usl.</t>
  </si>
  <si>
    <t>Računalne usluge</t>
  </si>
  <si>
    <t>Ostale usluge</t>
  </si>
  <si>
    <t>Premije osiguranja</t>
  </si>
  <si>
    <t>Reprezentacija</t>
  </si>
  <si>
    <t>Ostali nespomenuti rashodi</t>
  </si>
  <si>
    <t>UKUPNO AKTIVNOST</t>
  </si>
  <si>
    <t>Rashodi za nabavu proizvedene dugotrajne imovine</t>
  </si>
  <si>
    <t>Materijal i sirovine</t>
  </si>
  <si>
    <t>Zdravstvene  usl.</t>
  </si>
  <si>
    <t>Uredska oprema i namještaj</t>
  </si>
  <si>
    <t>*proračunski korisnik može planirati donacije ali će upravno tijelo nadležno za korisnika utvrditi iskazivanje i uplaćivanje u proračun</t>
  </si>
  <si>
    <t>Izradio:</t>
  </si>
  <si>
    <t>Datum:</t>
  </si>
  <si>
    <t>Odgovorna osoba:</t>
  </si>
  <si>
    <t>80    MINISTARSTVO ZNANOSTI, OBRAZOVANJA I ŠPORTA</t>
  </si>
  <si>
    <t>Plan rashoda i izdataka prema izvoru financiranja</t>
  </si>
  <si>
    <t>PLAN: RASHODI I IZDACI</t>
  </si>
  <si>
    <t>Ostali građevinski objekti</t>
  </si>
  <si>
    <t>Uređaji, strojevi i oprema</t>
  </si>
  <si>
    <t>FINANCIJSKI PLAN-PLAN RASHODA I IZDATAKA</t>
  </si>
  <si>
    <t>80  MINISTARSTVO ZNANOSTI, OBRAZOVANJA I ŠPORTA</t>
  </si>
  <si>
    <t>PLAN:  PRIHODI I PRIMICI</t>
  </si>
  <si>
    <t>Županijski  ili gradski proračun</t>
  </si>
  <si>
    <t xml:space="preserve">SVEUKUPNO </t>
  </si>
  <si>
    <t>M.P.</t>
  </si>
  <si>
    <t>PROJEKT 01</t>
  </si>
  <si>
    <t xml:space="preserve">KAPITALNI PROJEKT 02 </t>
  </si>
  <si>
    <t xml:space="preserve">AKTIVNOST:  </t>
  </si>
  <si>
    <t xml:space="preserve">KAPITALNI PROJEKT 03 </t>
  </si>
  <si>
    <t>SVEUKUPNO</t>
  </si>
  <si>
    <t>Županijski ili gradski proračun</t>
  </si>
  <si>
    <t>UKUPNO PROJEKT</t>
  </si>
  <si>
    <t>osnovni koeficijent sa svim povećanjima koeficijenta zajedno sa  povećanjem  za radni staž (obračunski koeficijent)</t>
  </si>
  <si>
    <t>PRILOG 4.</t>
  </si>
  <si>
    <t xml:space="preserve"> 15     OSNOVNOŠKOLSKO OBRAZOVANJE </t>
  </si>
  <si>
    <t>14-396-001</t>
  </si>
  <si>
    <t>Osnovna škola "Josip Kozarac"</t>
  </si>
  <si>
    <t>Josipovac Punitovački</t>
  </si>
  <si>
    <t>UČITELJ, - POČETNIK</t>
  </si>
  <si>
    <t>OSTALA RADNA MJESTA - domar</t>
  </si>
  <si>
    <t>Ivan Smoljo</t>
  </si>
  <si>
    <t>JOSIPOVAC PUNITOVAČKI</t>
  </si>
  <si>
    <t>Pravilnik o unutarnjem redu, donesen 27. rujna 2001. godine</t>
  </si>
  <si>
    <t>Nagrade (Jubilarne)</t>
  </si>
  <si>
    <t>Nak. za bol., inv. i sm. sluč.</t>
  </si>
  <si>
    <t>Otpremnine (odl.u mir.)</t>
  </si>
  <si>
    <t>Ostali nenav.ras.za zap.(regr.+bož)</t>
  </si>
  <si>
    <t>Plaće za redovan rad (poseb.uvjeti, komb..)</t>
  </si>
  <si>
    <t>Dnevnice za sl.put u zemlji</t>
  </si>
  <si>
    <t>Dnevnice za sl.put u inozem.</t>
  </si>
  <si>
    <t>Naknada za smještaj u zemlji</t>
  </si>
  <si>
    <t>Naknada za smještaj u inoz.</t>
  </si>
  <si>
    <t>Naknada za prijevoz na sl.putu u zemlji</t>
  </si>
  <si>
    <t>Naknada za prijevoz na sl.putu u inozemst.</t>
  </si>
  <si>
    <t>Seminari, savjetovanja i simpoziji</t>
  </si>
  <si>
    <t>Uredski materijal i ped.dokum.</t>
  </si>
  <si>
    <t>Literatura</t>
  </si>
  <si>
    <t>Materijal isredstva za ciš.i održ.</t>
  </si>
  <si>
    <t>Službena radna i zaštitna odj.i obuca</t>
  </si>
  <si>
    <t>Ostali materijal za potr.red.poslovanja</t>
  </si>
  <si>
    <t>Elektricna energija</t>
  </si>
  <si>
    <t>Motorni benzin i dizel gorivo (ulje za loženje)</t>
  </si>
  <si>
    <t>Sitni inventar</t>
  </si>
  <si>
    <t>Usluge telefona, telefaxa</t>
  </si>
  <si>
    <t>Usluge interneta</t>
  </si>
  <si>
    <t>Poštarina</t>
  </si>
  <si>
    <t>Usluge tek.i inv.održ.postr.i opreme</t>
  </si>
  <si>
    <t>Elektronski mediji</t>
  </si>
  <si>
    <t>Tisak</t>
  </si>
  <si>
    <t>Iznošenje i odvoz smeca</t>
  </si>
  <si>
    <t>Dimnjacarske i ekološke usluge</t>
  </si>
  <si>
    <t>Ostale komunalne usluge</t>
  </si>
  <si>
    <t>Obvezni i preventivni zdravst.pregledi zaposl.</t>
  </si>
  <si>
    <t>Usluge pravnog savjetovanja</t>
  </si>
  <si>
    <t>Usluge razvoja softvera (održ.progr.placa...)</t>
  </si>
  <si>
    <t>Graficke i tiskarske usluge</t>
  </si>
  <si>
    <t>Ostale nespomenute usluge</t>
  </si>
  <si>
    <t>Tuzemne clanarine</t>
  </si>
  <si>
    <t>Usluge banaka</t>
  </si>
  <si>
    <t>Ostali nespomenuti fin.rashodi</t>
  </si>
  <si>
    <t>Namirnice</t>
  </si>
  <si>
    <t>Naknade za prijevoz na posao i s posla</t>
  </si>
  <si>
    <t>Ostale usluge za  kom.i pr. (ekskurzije)</t>
  </si>
  <si>
    <r>
      <t xml:space="preserve">( OŠ UPISUJU : </t>
    </r>
    <r>
      <rPr>
        <b/>
        <sz val="12"/>
        <color indexed="10"/>
        <rFont val="Times New Roman"/>
        <family val="1"/>
      </rPr>
      <t>15  OSNOVNOŠKOLSKO OBRAZOVANJE</t>
    </r>
    <r>
      <rPr>
        <sz val="12"/>
        <color indexed="10"/>
        <rFont val="Times New Roman"/>
        <family val="1"/>
      </rPr>
      <t xml:space="preserve"> )</t>
    </r>
  </si>
  <si>
    <t>Sanja Smoljo</t>
  </si>
  <si>
    <t>OSOBA ZA KONTAKT</t>
  </si>
  <si>
    <t>IME I PREZIME</t>
  </si>
  <si>
    <t>SANJA SMOLJO</t>
  </si>
  <si>
    <t>e-mail:</t>
  </si>
  <si>
    <t>os-josipovac-punitovacki-001@skole.t-com.hr</t>
  </si>
  <si>
    <t>2010.</t>
  </si>
  <si>
    <t xml:space="preserve">KUHARICA </t>
  </si>
  <si>
    <t>Obrazloženje: U školskoj  2007/2008 u PŠ Punitovci,zaposlena učiteljica RN od 01.09.2007,a u matičnoj školi također od 01.09.2007 radi računovođa.</t>
  </si>
  <si>
    <t>OŠ "JOSIP KOZARAC"</t>
  </si>
  <si>
    <t>,</t>
  </si>
  <si>
    <r>
      <t>Pxxx</t>
    </r>
    <r>
      <rPr>
        <sz val="12"/>
        <color indexed="10"/>
        <rFont val="Times New Roman"/>
        <family val="1"/>
      </rPr>
      <t xml:space="preserve"> -</t>
    </r>
    <r>
      <rPr>
        <b/>
        <sz val="12"/>
        <color indexed="10"/>
        <rFont val="Times New Roman"/>
        <family val="1"/>
      </rPr>
      <t>Redovni program odgoja i obrazovanja</t>
    </r>
  </si>
  <si>
    <t>Izradila:</t>
  </si>
  <si>
    <t xml:space="preserve">Sanja Smoljo </t>
  </si>
  <si>
    <t>2011.</t>
  </si>
  <si>
    <t>UČITELJ, STR.SUR.PEDAGOG</t>
  </si>
  <si>
    <r>
      <t xml:space="preserve">( OŠ UPISUJU : </t>
    </r>
    <r>
      <rPr>
        <b/>
        <sz val="12"/>
        <rFont val="Times New Roman"/>
        <family val="1"/>
      </rPr>
      <t>15  OSNOVNOŠKOLSKO OBRAZOVANJE</t>
    </r>
    <r>
      <rPr>
        <sz val="12"/>
        <rFont val="Times New Roman"/>
        <family val="1"/>
      </rPr>
      <t xml:space="preserve"> )</t>
    </r>
  </si>
  <si>
    <t xml:space="preserve">                        U školskoj 2008./2009.(od 01.09.2008.) temeljem dobivenih dopuštenja primljena učiteljica RN u PŠ Jurjevac Punitovački - puno RV i pedagog škole na pola RV. </t>
  </si>
  <si>
    <t>PLAN RADNIH MJESTA 2010. - 2012.</t>
  </si>
  <si>
    <t>031 861 651</t>
  </si>
  <si>
    <t>OSIGURAVAJU U DRŽAVNOM PRORAČUNU ZA RAZDOBLJE 2010. - 2012.</t>
  </si>
  <si>
    <t>2012.</t>
  </si>
  <si>
    <t>Broj planiranih popunjenih radnih  mjesta (2010.-2012.)</t>
  </si>
  <si>
    <t>Broj zaposlenih na dan 30.06.2009.</t>
  </si>
  <si>
    <t>Broj popunjenih radnih mjesta za koja su osigurana sredstva za plaće i naknade u državnom proračunu za 2009. ( stanje na "print listi")</t>
  </si>
  <si>
    <t>OŠ "Josip Kozarac", Josipovac Punitovački</t>
  </si>
  <si>
    <t>Obrazac JLP(R)S FP-PiP 2</t>
  </si>
  <si>
    <t>FINANCIJSKI PLAN - Procjena prihoda i primitaka za 2010- 2012</t>
  </si>
  <si>
    <t>Izvor</t>
  </si>
  <si>
    <r>
      <t>prihoda i primitaka</t>
    </r>
    <r>
      <rPr>
        <b/>
        <vertAlign val="superscript"/>
        <sz val="12"/>
        <rFont val="Arial"/>
        <family val="2"/>
      </rPr>
      <t xml:space="preserve"> *2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</t>
    </r>
  </si>
  <si>
    <r>
      <t>Pomoći</t>
    </r>
    <r>
      <rPr>
        <b/>
        <vertAlign val="superscript"/>
        <sz val="12"/>
        <rFont val="Arial"/>
        <family val="2"/>
      </rPr>
      <t>*3</t>
    </r>
  </si>
  <si>
    <t xml:space="preserve">Donacije </t>
  </si>
  <si>
    <t>Prihodi od nefinancijske imovine i nadoknade šteta s osnova osiguranja</t>
  </si>
  <si>
    <r>
      <t>Oznaka računa iz                                                    računskog plana</t>
    </r>
    <r>
      <rPr>
        <b/>
        <vertAlign val="superscript"/>
        <sz val="12"/>
        <rFont val="Arial"/>
        <family val="2"/>
      </rPr>
      <t>*1</t>
    </r>
    <r>
      <rPr>
        <b/>
        <sz val="12"/>
        <rFont val="Arial"/>
        <family val="2"/>
      </rPr>
      <t xml:space="preserve">         </t>
    </r>
  </si>
  <si>
    <t>Ukupno (po izvorima)</t>
  </si>
  <si>
    <t>Ukupno prihodi i primici za 2010- 2012</t>
  </si>
  <si>
    <t xml:space="preserve">Napomena: </t>
  </si>
  <si>
    <r>
      <t>-</t>
    </r>
    <r>
      <rPr>
        <vertAlign val="superscript"/>
        <sz val="12"/>
        <rFont val="Arial"/>
        <family val="2"/>
      </rPr>
      <t>*1</t>
    </r>
    <r>
      <rPr>
        <sz val="12"/>
        <rFont val="Arial"/>
        <family val="2"/>
      </rPr>
      <t xml:space="preserve">  Prihodi i primici planiraju se za 2010. godinu na razini osnovnog računa (peta razina računskog plana) izuzev prihoda od poreza koji se planiraju na razini odjeljka (četvrta razina računskog plana). </t>
    </r>
  </si>
  <si>
    <r>
      <t>-</t>
    </r>
    <r>
      <rPr>
        <vertAlign val="superscript"/>
        <sz val="12"/>
        <rFont val="Arial"/>
        <family val="2"/>
      </rPr>
      <t>*2</t>
    </r>
    <r>
      <rPr>
        <sz val="12"/>
        <rFont val="Arial"/>
        <family val="2"/>
      </rPr>
      <t xml:space="preserve"> Sadržaj izvora financiranja: opći prihodi i primici te prihodi za posebne namjene, odnosno vrste prihoda i primitaka koji ulaze u navedene izvore financiranja utvrđuje se ovisno o  specifičnim potrebama jedinica  lokalne i područne (regionalne) samouprave/ korisnika i može odstupati od gore zadanog modela.</t>
    </r>
  </si>
  <si>
    <r>
      <t>-</t>
    </r>
    <r>
      <rPr>
        <vertAlign val="superscript"/>
        <sz val="12"/>
        <rFont val="Arial"/>
        <family val="2"/>
      </rPr>
      <t>*3</t>
    </r>
    <r>
      <rPr>
        <sz val="12"/>
        <rFont val="Arial"/>
        <family val="2"/>
      </rPr>
      <t xml:space="preserve">  Korisnici proračuna jedinica lokalne i područne (regionalne) samouprave, osim upravnih odjela nadležnih za odnosnog korisnika nemaju ovaj izvor financiranja.</t>
    </r>
  </si>
  <si>
    <t>Ravnatelj škole:</t>
  </si>
  <si>
    <t>U Josipovcu Punitovačkom, 16.12.2009.</t>
  </si>
  <si>
    <t>I   UKUPNA SREDSTVA ZA PLAĆE ZAPOSLENIH U RAZDOBLJU 2010-2012.</t>
  </si>
  <si>
    <t xml:space="preserve"> Plan 2010.</t>
  </si>
  <si>
    <t xml:space="preserve"> Procjena 2012.</t>
  </si>
  <si>
    <t xml:space="preserve"> Procjena 2011</t>
  </si>
  <si>
    <t xml:space="preserve"> Plan 2010</t>
  </si>
  <si>
    <t xml:space="preserve"> Procjena 2012</t>
  </si>
  <si>
    <t>SPREMAČICE</t>
  </si>
  <si>
    <t>OBRAČ.KOEF.</t>
  </si>
  <si>
    <t>UČITELJ SREDNJA</t>
  </si>
  <si>
    <t>KOEF.UR.</t>
  </si>
  <si>
    <t xml:space="preserve">           UČITELJI VSS                        </t>
  </si>
  <si>
    <t xml:space="preserve">                     UČITELJI VŠS                        </t>
  </si>
  <si>
    <t>Uredski materijal i pedag.dokum.</t>
  </si>
  <si>
    <t>Materijal i sredstva za čišćenje i održavanje</t>
  </si>
  <si>
    <t>Električna energija</t>
  </si>
  <si>
    <t>Motorni benzin i dizel gorivo</t>
  </si>
  <si>
    <t>Sitan inventar</t>
  </si>
  <si>
    <t>Poštarine</t>
  </si>
  <si>
    <t>Opskrba vodom</t>
  </si>
  <si>
    <t>Iznošenje i odvoz smeća</t>
  </si>
  <si>
    <t>Deratizacija i dezinsekcija</t>
  </si>
  <si>
    <t>Obvezni i preventivni zdravstveni pregledi zaposlenika</t>
  </si>
  <si>
    <t>Ostale intelektualne usluge</t>
  </si>
  <si>
    <t>Tuzemne članarine</t>
  </si>
  <si>
    <t xml:space="preserve">Opskrba vodom </t>
  </si>
  <si>
    <t xml:space="preserve"> Procjena 2011.-ŽUPANIJA</t>
  </si>
  <si>
    <t xml:space="preserve"> Procjena 2011.-MZOŠ+ŠK.KUHINJA</t>
  </si>
  <si>
    <t>Županija 2011</t>
  </si>
  <si>
    <t>Županija 2012</t>
  </si>
  <si>
    <t>MZOŠ 2012+šk.kuhinja</t>
  </si>
  <si>
    <t>MZOŠ 2011+šk.kuhinja</t>
  </si>
  <si>
    <t>Ost.usl.za kom.i prijevoz (prij.učenika)</t>
  </si>
  <si>
    <t xml:space="preserve"> Procjena 2012.-ŽUPANIJA</t>
  </si>
  <si>
    <t>28.12.2009.</t>
  </si>
  <si>
    <t>Plan 2012</t>
  </si>
  <si>
    <t>Procjena 2013</t>
  </si>
  <si>
    <t>Procjena 2014</t>
  </si>
  <si>
    <t xml:space="preserve"> Plan 2012.</t>
  </si>
  <si>
    <t xml:space="preserve">PLAN NABAVE </t>
  </si>
  <si>
    <t xml:space="preserve">                           </t>
  </si>
  <si>
    <t>Pozicija plana</t>
  </si>
  <si>
    <t>Predmet nabave</t>
  </si>
  <si>
    <t>Planirana sredstva bez PDV-a</t>
  </si>
  <si>
    <t>Postupak i način nabave</t>
  </si>
  <si>
    <t>1.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</si>
  <si>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</si>
  <si>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</si>
  <si>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</si>
  <si>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</si>
  <si>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</si>
  <si>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</si>
  <si>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</si>
  <si>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</si>
  <si>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</si>
  <si>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21.</t>
  </si>
  <si>
    <t>22.</t>
  </si>
  <si>
    <t>24.</t>
  </si>
  <si>
    <t>27.</t>
  </si>
  <si>
    <t>28.</t>
  </si>
  <si>
    <t>29.</t>
  </si>
  <si>
    <t>30.</t>
  </si>
  <si>
    <t>31.</t>
  </si>
  <si>
    <t>32.</t>
  </si>
  <si>
    <t>Vlastita sredstva</t>
  </si>
  <si>
    <t>13.</t>
  </si>
  <si>
    <t>14.</t>
  </si>
  <si>
    <t>15.</t>
  </si>
  <si>
    <t>16.</t>
  </si>
  <si>
    <t>17.</t>
  </si>
  <si>
    <t>18.</t>
  </si>
  <si>
    <t>19.</t>
  </si>
  <si>
    <t>20.</t>
  </si>
  <si>
    <t>23.</t>
  </si>
  <si>
    <t>25.</t>
  </si>
  <si>
    <t>26.</t>
  </si>
  <si>
    <t xml:space="preserve">                     I               Sredstva za plan nabave osigurana su iz Županijskog proračuna </t>
  </si>
  <si>
    <t>Mat.i dijelovi za tek.i inv.održ.gr.obj.</t>
  </si>
  <si>
    <t>Mat.i dijelovi za tek.i inv.održ.postr. i opreme</t>
  </si>
  <si>
    <t>Usluge tek.i invest.održ.postr.i opr.</t>
  </si>
  <si>
    <t>Laboratorijske usluge</t>
  </si>
  <si>
    <t>Usluge platnog prometa</t>
  </si>
  <si>
    <t>Planirana sredstva sa PDV-om</t>
  </si>
  <si>
    <t>Bagatelna nabava</t>
  </si>
  <si>
    <t>Županija OBŽ</t>
  </si>
  <si>
    <t>Županije OBŽ</t>
  </si>
  <si>
    <t>Rb.</t>
  </si>
  <si>
    <t>Plin</t>
  </si>
  <si>
    <t>Geodetsko-katastarske usluge</t>
  </si>
  <si>
    <t>Usluge tek.i invest.održ.građevinskih objekata</t>
  </si>
  <si>
    <t>Ostali materijal za potrebe red.poslovanja</t>
  </si>
  <si>
    <t>Literatura (publikacije,časopisi,glasila…)</t>
  </si>
  <si>
    <t>Dimnjačarske i ekološke usluge</t>
  </si>
  <si>
    <t>Grafičke i tiskarske usluge,usluge kopiranja</t>
  </si>
  <si>
    <t>Javnobilježničke pristojbe</t>
  </si>
  <si>
    <t>Rashodi protokola (vijenci,cvijeće…)</t>
  </si>
  <si>
    <t>Prijevoz učenika</t>
  </si>
  <si>
    <t>33.</t>
  </si>
  <si>
    <t>34.</t>
  </si>
  <si>
    <t>35.</t>
  </si>
  <si>
    <t>36.</t>
  </si>
  <si>
    <t>37.</t>
  </si>
  <si>
    <t>38.</t>
  </si>
  <si>
    <t>roba, radova i usluga male vrijednosti za 2018. godinu</t>
  </si>
  <si>
    <t xml:space="preserve">                                     (Financijski plan za 2018. god.) i iz vlastitih sredstava</t>
  </si>
  <si>
    <t>Film i izrada fotografija</t>
  </si>
  <si>
    <t>Usluge tek.i inv.održavanja građ.objekata</t>
  </si>
  <si>
    <t>Usluge tek.i inv.održavanja postr.i opreme</t>
  </si>
  <si>
    <t>Školski odbor OŠ "Josip Kozarac", Josipovac Punitovački, na 4.sjednici dana 10.11.2017.godine donosi</t>
  </si>
  <si>
    <t>U Josipovcu Punitovačkom, 10.11.2017</t>
  </si>
  <si>
    <t>Ravnatelj: Darko Ocvirk, prof.</t>
  </si>
  <si>
    <t>roba, radova i usluga male vrijednosti za 2019. godinu</t>
  </si>
  <si>
    <t xml:space="preserve">                                     (Financijski plan za 2019. god.) i iz vlastitih sredstava</t>
  </si>
  <si>
    <t>U Josipovcu Punitovačkom, 29.10.2018</t>
  </si>
  <si>
    <t>Službena,radna i zaštitna odjeća i obuća</t>
  </si>
  <si>
    <t>Pristojbe i naknade</t>
  </si>
  <si>
    <t>Narudžbenica</t>
  </si>
  <si>
    <t>Ugovor/Narudžbenica</t>
  </si>
  <si>
    <t>Ugovor</t>
  </si>
  <si>
    <t>Namirnice - školska kuhinja</t>
  </si>
  <si>
    <t>Ostale računalne usluge</t>
  </si>
  <si>
    <t>Usluge tek. i inv.održavanja građ.objekata</t>
  </si>
  <si>
    <t>Usluge tek. i inv.održavanja postr.i opreme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</si>
</sst>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  <numFmt numFmtId="165" formatCode="#,##0\ &quot;kn&quot;"/>
    <numFmt numFmtId="166" formatCode="0.000"/>
    <numFmt numFmtId="167" formatCode="0.0"/>
    <numFmt numFmtId="168" formatCode="0.00000"/>
    <numFmt numFmtId="169" formatCode="0.00000000"/>
    <numFmt numFmtId="170" formatCode="0.0000000"/>
    <numFmt numFmtId="171" formatCode="0.000000"/>
    <numFmt numFmtId="172" formatCode="#,##0.00_ ;[Red]\-#,##0.00\ "/>
    <numFmt numFmtId="173" formatCode="#,##0.0"/>
    <numFmt numFmtId="174" formatCode="#,##0.0_ ;[Red]\-#,##0.0\ "/>
    <numFmt numFmtId="175" formatCode="#,##0_ ;[Red]\-#,##0\ "/>
    <numFmt numFmtId="176" formatCode="#,##0.000"/>
    <numFmt numFmtId="177" formatCode="#,##0.0000"/>
  </numFmts>
  <fonts count="7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sz val="12"/>
      <color indexed="10"/>
      <name val="Times New Roman"/>
      <family val="1"/>
    </font>
    <font>
      <sz val="10"/>
      <color indexed="10"/>
      <name val="Arial"/>
      <family val="0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Times New Roman"/>
      <family val="1"/>
    </font>
    <font>
      <sz val="8"/>
      <name val="Tahoma"/>
      <family val="0"/>
    </font>
    <font>
      <sz val="8"/>
      <color indexed="10"/>
      <name val="Tahoma"/>
      <family val="2"/>
    </font>
    <font>
      <b/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vertAlign val="superscript"/>
      <sz val="12"/>
      <name val="Arial"/>
      <family val="2"/>
    </font>
    <font>
      <b/>
      <sz val="12"/>
      <name val="Tahoma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b/>
      <sz val="12"/>
      <color indexed="57"/>
      <name val="Arial"/>
      <family val="2"/>
    </font>
    <font>
      <sz val="10"/>
      <color indexed="57"/>
      <name val="Arial"/>
      <family val="2"/>
    </font>
    <font>
      <sz val="12"/>
      <color indexed="57"/>
      <name val="Arial"/>
      <family val="2"/>
    </font>
    <font>
      <sz val="14"/>
      <color indexed="17"/>
      <name val="Arial"/>
      <family val="2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12"/>
      <name val="Times New Roman"/>
      <family val="1"/>
    </font>
    <font>
      <sz val="12"/>
      <color indexed="57"/>
      <name val="Times New Roman"/>
      <family val="1"/>
    </font>
    <font>
      <b/>
      <sz val="12"/>
      <color indexed="5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8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double"/>
      <top>
        <color indexed="63"/>
      </top>
      <bottom style="hair"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5" borderId="0" applyNumberFormat="0" applyBorder="0" applyAlignment="0" applyProtection="0"/>
    <xf numFmtId="0" fontId="41" fillId="14" borderId="0" applyNumberFormat="0" applyBorder="0" applyAlignment="0" applyProtection="0"/>
    <xf numFmtId="0" fontId="41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61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37" borderId="0" applyNumberFormat="0" applyBorder="0" applyAlignment="0" applyProtection="0"/>
    <xf numFmtId="0" fontId="46" fillId="3" borderId="0" applyNumberFormat="0" applyBorder="0" applyAlignment="0" applyProtection="0"/>
    <xf numFmtId="0" fontId="0" fillId="38" borderId="1" applyNumberFormat="0" applyFont="0" applyAlignment="0" applyProtection="0"/>
    <xf numFmtId="0" fontId="45" fillId="39" borderId="2" applyNumberFormat="0" applyAlignment="0" applyProtection="0"/>
    <xf numFmtId="0" fontId="53" fillId="40" borderId="3" applyNumberFormat="0" applyAlignment="0" applyProtection="0"/>
    <xf numFmtId="43" fontId="0" fillId="0" borderId="0" applyFont="0" applyFill="0" applyBorder="0" applyAlignment="0" applyProtection="0"/>
    <xf numFmtId="0" fontId="62" fillId="41" borderId="0" applyNumberFormat="0" applyBorder="0" applyAlignment="0" applyProtection="0"/>
    <xf numFmtId="0" fontId="54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7" fillId="7" borderId="2" applyNumberFormat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1" fillId="47" borderId="0" applyNumberFormat="0" applyBorder="0" applyAlignment="0" applyProtection="0"/>
    <xf numFmtId="0" fontId="63" fillId="48" borderId="7" applyNumberFormat="0" applyAlignment="0" applyProtection="0"/>
    <xf numFmtId="0" fontId="64" fillId="48" borderId="8" applyNumberFormat="0" applyAlignment="0" applyProtection="0"/>
    <xf numFmtId="0" fontId="52" fillId="0" borderId="9" applyNumberFormat="0" applyFill="0" applyAlignment="0" applyProtection="0"/>
    <xf numFmtId="0" fontId="65" fillId="4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10" applyNumberFormat="0" applyFill="0" applyAlignment="0" applyProtection="0"/>
    <xf numFmtId="0" fontId="68" fillId="0" borderId="11" applyNumberFormat="0" applyFill="0" applyAlignment="0" applyProtection="0"/>
    <xf numFmtId="0" fontId="69" fillId="0" borderId="12" applyNumberFormat="0" applyFill="0" applyAlignment="0" applyProtection="0"/>
    <xf numFmtId="0" fontId="69" fillId="0" borderId="0" applyNumberFormat="0" applyFill="0" applyBorder="0" applyAlignment="0" applyProtection="0"/>
    <xf numFmtId="0" fontId="51" fillId="50" borderId="0" applyNumberFormat="0" applyBorder="0" applyAlignment="0" applyProtection="0"/>
    <xf numFmtId="0" fontId="70" fillId="51" borderId="0" applyNumberFormat="0" applyBorder="0" applyAlignment="0" applyProtection="0"/>
    <xf numFmtId="0" fontId="0" fillId="0" borderId="0">
      <alignment/>
      <protection/>
    </xf>
    <xf numFmtId="0" fontId="0" fillId="52" borderId="13" applyNumberFormat="0" applyFont="0" applyAlignment="0" applyProtection="0"/>
    <xf numFmtId="0" fontId="0" fillId="0" borderId="0">
      <alignment/>
      <protection/>
    </xf>
    <xf numFmtId="0" fontId="44" fillId="39" borderId="14" applyNumberFormat="0" applyAlignment="0" applyProtection="0"/>
    <xf numFmtId="9" fontId="0" fillId="0" borderId="0" applyFont="0" applyFill="0" applyBorder="0" applyAlignment="0" applyProtection="0"/>
    <xf numFmtId="0" fontId="71" fillId="0" borderId="15" applyNumberFormat="0" applyFill="0" applyAlignment="0" applyProtection="0"/>
    <xf numFmtId="0" fontId="2" fillId="0" borderId="0" applyNumberFormat="0" applyFill="0" applyBorder="0" applyAlignment="0" applyProtection="0"/>
    <xf numFmtId="0" fontId="72" fillId="53" borderId="1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75" fillId="0" borderId="18" applyNumberFormat="0" applyFill="0" applyAlignment="0" applyProtection="0"/>
    <xf numFmtId="0" fontId="76" fillId="54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24">
    <xf numFmtId="0" fontId="0" fillId="0" borderId="0" xfId="0" applyAlignment="1">
      <alignment/>
    </xf>
    <xf numFmtId="3" fontId="4" fillId="0" borderId="19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20" xfId="0" applyFont="1" applyBorder="1" applyAlignment="1">
      <alignment horizontal="left" wrapText="1"/>
    </xf>
    <xf numFmtId="0" fontId="7" fillId="0" borderId="0" xfId="0" applyFont="1" applyAlignment="1">
      <alignment/>
    </xf>
    <xf numFmtId="0" fontId="5" fillId="0" borderId="21" xfId="0" applyFont="1" applyBorder="1" applyAlignment="1">
      <alignment/>
    </xf>
    <xf numFmtId="0" fontId="8" fillId="0" borderId="0" xfId="0" applyFont="1" applyBorder="1" applyAlignment="1">
      <alignment horizontal="left"/>
    </xf>
    <xf numFmtId="3" fontId="4" fillId="0" borderId="0" xfId="0" applyNumberFormat="1" applyFont="1" applyAlignment="1">
      <alignment/>
    </xf>
    <xf numFmtId="3" fontId="5" fillId="0" borderId="22" xfId="0" applyNumberFormat="1" applyFont="1" applyBorder="1" applyAlignment="1" applyProtection="1">
      <alignment/>
      <protection locked="0"/>
    </xf>
    <xf numFmtId="0" fontId="9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3" fontId="4" fillId="0" borderId="0" xfId="0" applyNumberFormat="1" applyFont="1" applyBorder="1" applyAlignment="1">
      <alignment wrapText="1"/>
    </xf>
    <xf numFmtId="3" fontId="4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19" xfId="0" applyNumberFormat="1" applyFont="1" applyFill="1" applyBorder="1" applyAlignment="1">
      <alignment wrapText="1"/>
    </xf>
    <xf numFmtId="3" fontId="9" fillId="0" borderId="19" xfId="0" applyNumberFormat="1" applyFont="1" applyBorder="1" applyAlignment="1">
      <alignment/>
    </xf>
    <xf numFmtId="3" fontId="4" fillId="14" borderId="24" xfId="0" applyNumberFormat="1" applyFont="1" applyFill="1" applyBorder="1" applyAlignment="1">
      <alignment/>
    </xf>
    <xf numFmtId="3" fontId="4" fillId="14" borderId="19" xfId="0" applyNumberFormat="1" applyFont="1" applyFill="1" applyBorder="1" applyAlignment="1">
      <alignment/>
    </xf>
    <xf numFmtId="0" fontId="12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3" fontId="4" fillId="0" borderId="0" xfId="0" applyNumberFormat="1" applyFont="1" applyAlignment="1">
      <alignment wrapText="1"/>
    </xf>
    <xf numFmtId="0" fontId="4" fillId="0" borderId="0" xfId="0" applyNumberFormat="1" applyFont="1" applyAlignment="1">
      <alignment horizontal="center"/>
    </xf>
    <xf numFmtId="3" fontId="4" fillId="0" borderId="20" xfId="0" applyNumberFormat="1" applyFont="1" applyBorder="1" applyAlignment="1">
      <alignment/>
    </xf>
    <xf numFmtId="3" fontId="9" fillId="0" borderId="0" xfId="0" applyNumberFormat="1" applyFont="1" applyFill="1" applyBorder="1" applyAlignment="1">
      <alignment horizontal="center"/>
    </xf>
    <xf numFmtId="0" fontId="5" fillId="0" borderId="23" xfId="0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0" fontId="5" fillId="0" borderId="0" xfId="0" applyFont="1" applyAlignment="1">
      <alignment horizontal="center" wrapText="1"/>
    </xf>
    <xf numFmtId="3" fontId="9" fillId="5" borderId="19" xfId="0" applyNumberFormat="1" applyFont="1" applyFill="1" applyBorder="1" applyAlignment="1">
      <alignment horizontal="center" wrapText="1"/>
    </xf>
    <xf numFmtId="3" fontId="9" fillId="0" borderId="19" xfId="0" applyNumberFormat="1" applyFont="1" applyFill="1" applyBorder="1" applyAlignment="1">
      <alignment horizontal="center"/>
    </xf>
    <xf numFmtId="3" fontId="9" fillId="0" borderId="19" xfId="0" applyNumberFormat="1" applyFont="1" applyFill="1" applyBorder="1" applyAlignment="1">
      <alignment horizontal="center" wrapText="1"/>
    </xf>
    <xf numFmtId="3" fontId="9" fillId="0" borderId="19" xfId="0" applyNumberFormat="1" applyFont="1" applyBorder="1" applyAlignment="1">
      <alignment/>
    </xf>
    <xf numFmtId="3" fontId="9" fillId="0" borderId="19" xfId="0" applyNumberFormat="1" applyFont="1" applyBorder="1" applyAlignment="1">
      <alignment wrapText="1"/>
    </xf>
    <xf numFmtId="3" fontId="9" fillId="0" borderId="0" xfId="0" applyNumberFormat="1" applyFont="1" applyBorder="1" applyAlignment="1">
      <alignment wrapText="1"/>
    </xf>
    <xf numFmtId="3" fontId="4" fillId="0" borderId="0" xfId="0" applyNumberFormat="1" applyFont="1" applyBorder="1" applyAlignment="1">
      <alignment horizontal="center"/>
    </xf>
    <xf numFmtId="3" fontId="9" fillId="0" borderId="24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3" fontId="9" fillId="0" borderId="26" xfId="0" applyNumberFormat="1" applyFont="1" applyBorder="1" applyAlignment="1">
      <alignment/>
    </xf>
    <xf numFmtId="0" fontId="9" fillId="0" borderId="23" xfId="0" applyNumberFormat="1" applyFont="1" applyBorder="1" applyAlignment="1">
      <alignment horizontal="center"/>
    </xf>
    <xf numFmtId="0" fontId="9" fillId="0" borderId="23" xfId="0" applyNumberFormat="1" applyFont="1" applyBorder="1" applyAlignment="1">
      <alignment horizontal="center" wrapText="1"/>
    </xf>
    <xf numFmtId="0" fontId="9" fillId="0" borderId="19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 textRotation="90" wrapText="1"/>
    </xf>
    <xf numFmtId="3" fontId="9" fillId="0" borderId="19" xfId="0" applyNumberFormat="1" applyFont="1" applyFill="1" applyBorder="1" applyAlignment="1">
      <alignment horizontal="center" vertical="center" wrapText="1"/>
    </xf>
    <xf numFmtId="3" fontId="9" fillId="0" borderId="24" xfId="0" applyNumberFormat="1" applyFont="1" applyFill="1" applyBorder="1" applyAlignment="1" quotePrefix="1">
      <alignment horizontal="center" vertical="center" wrapText="1"/>
    </xf>
    <xf numFmtId="3" fontId="9" fillId="0" borderId="19" xfId="0" applyNumberFormat="1" applyFont="1" applyFill="1" applyBorder="1" applyAlignment="1" quotePrefix="1">
      <alignment horizontal="center" vertical="center" wrapText="1"/>
    </xf>
    <xf numFmtId="0" fontId="9" fillId="0" borderId="23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9" fillId="0" borderId="19" xfId="0" applyNumberFormat="1" applyFont="1" applyFill="1" applyBorder="1" applyAlignment="1" quotePrefix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3" fontId="9" fillId="55" borderId="21" xfId="0" applyNumberFormat="1" applyFont="1" applyFill="1" applyBorder="1" applyAlignment="1" quotePrefix="1">
      <alignment horizontal="center" vertical="center" wrapText="1"/>
    </xf>
    <xf numFmtId="3" fontId="4" fillId="55" borderId="0" xfId="0" applyNumberFormat="1" applyFont="1" applyFill="1" applyAlignment="1">
      <alignment vertical="center" wrapText="1"/>
    </xf>
    <xf numFmtId="0" fontId="9" fillId="0" borderId="19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wrapText="1"/>
    </xf>
    <xf numFmtId="0" fontId="4" fillId="0" borderId="19" xfId="0" applyNumberFormat="1" applyFont="1" applyBorder="1" applyAlignment="1" quotePrefix="1">
      <alignment horizontal="left"/>
    </xf>
    <xf numFmtId="0" fontId="9" fillId="0" borderId="19" xfId="0" applyNumberFormat="1" applyFont="1" applyBorder="1" applyAlignment="1">
      <alignment horizontal="left"/>
    </xf>
    <xf numFmtId="3" fontId="9" fillId="0" borderId="0" xfId="0" applyNumberFormat="1" applyFont="1" applyAlignment="1">
      <alignment/>
    </xf>
    <xf numFmtId="3" fontId="4" fillId="0" borderId="24" xfId="0" applyNumberFormat="1" applyFont="1" applyBorder="1" applyAlignment="1">
      <alignment/>
    </xf>
    <xf numFmtId="0" fontId="4" fillId="0" borderId="19" xfId="0" applyNumberFormat="1" applyFont="1" applyBorder="1" applyAlignment="1">
      <alignment horizontal="left"/>
    </xf>
    <xf numFmtId="0" fontId="9" fillId="0" borderId="19" xfId="0" applyNumberFormat="1" applyFont="1" applyBorder="1" applyAlignment="1">
      <alignment/>
    </xf>
    <xf numFmtId="0" fontId="4" fillId="0" borderId="27" xfId="0" applyNumberFormat="1" applyFont="1" applyBorder="1" applyAlignment="1">
      <alignment horizontal="center"/>
    </xf>
    <xf numFmtId="3" fontId="9" fillId="0" borderId="27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 quotePrefix="1">
      <alignment horizontal="left"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Alignment="1">
      <alignment/>
    </xf>
    <xf numFmtId="3" fontId="9" fillId="0" borderId="19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 wrapText="1"/>
    </xf>
    <xf numFmtId="3" fontId="9" fillId="0" borderId="19" xfId="0" applyNumberFormat="1" applyFont="1" applyFill="1" applyBorder="1" applyAlignment="1">
      <alignment/>
    </xf>
    <xf numFmtId="3" fontId="9" fillId="0" borderId="24" xfId="0" applyNumberFormat="1" applyFont="1" applyFill="1" applyBorder="1" applyAlignment="1">
      <alignment/>
    </xf>
    <xf numFmtId="0" fontId="4" fillId="0" borderId="19" xfId="0" applyNumberFormat="1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left"/>
    </xf>
    <xf numFmtId="3" fontId="4" fillId="0" borderId="19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3" fontId="13" fillId="0" borderId="19" xfId="0" applyNumberFormat="1" applyFont="1" applyBorder="1" applyAlignment="1" quotePrefix="1">
      <alignment horizontal="center"/>
    </xf>
    <xf numFmtId="0" fontId="9" fillId="0" borderId="19" xfId="0" applyNumberFormat="1" applyFont="1" applyBorder="1" applyAlignment="1">
      <alignment wrapText="1"/>
    </xf>
    <xf numFmtId="3" fontId="9" fillId="0" borderId="24" xfId="0" applyNumberFormat="1" applyFont="1" applyBorder="1" applyAlignment="1">
      <alignment/>
    </xf>
    <xf numFmtId="0" fontId="9" fillId="0" borderId="19" xfId="0" applyNumberFormat="1" applyFont="1" applyBorder="1" applyAlignment="1" quotePrefix="1">
      <alignment horizontal="left"/>
    </xf>
    <xf numFmtId="3" fontId="14" fillId="0" borderId="27" xfId="0" applyNumberFormat="1" applyFont="1" applyFill="1" applyBorder="1" applyAlignment="1" quotePrefix="1">
      <alignment horizontal="left"/>
    </xf>
    <xf numFmtId="3" fontId="14" fillId="0" borderId="0" xfId="0" applyNumberFormat="1" applyFont="1" applyFill="1" applyBorder="1" applyAlignment="1" quotePrefix="1">
      <alignment horizontal="left"/>
    </xf>
    <xf numFmtId="0" fontId="9" fillId="0" borderId="24" xfId="0" applyNumberFormat="1" applyFont="1" applyFill="1" applyBorder="1" applyAlignment="1">
      <alignment horizontal="center"/>
    </xf>
    <xf numFmtId="0" fontId="9" fillId="0" borderId="21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3" fontId="15" fillId="0" borderId="19" xfId="0" applyNumberFormat="1" applyFont="1" applyFill="1" applyBorder="1" applyAlignment="1">
      <alignment horizontal="center" vertical="center" wrapText="1"/>
    </xf>
    <xf numFmtId="3" fontId="9" fillId="0" borderId="21" xfId="0" applyNumberFormat="1" applyFont="1" applyBorder="1" applyAlignment="1" quotePrefix="1">
      <alignment horizontal="center" vertical="center" wrapText="1"/>
    </xf>
    <xf numFmtId="3" fontId="4" fillId="0" borderId="0" xfId="0" applyNumberFormat="1" applyFont="1" applyAlignment="1">
      <alignment vertical="center" wrapText="1"/>
    </xf>
    <xf numFmtId="3" fontId="9" fillId="0" borderId="24" xfId="0" applyNumberFormat="1" applyFont="1" applyBorder="1" applyAlignment="1">
      <alignment wrapText="1"/>
    </xf>
    <xf numFmtId="0" fontId="4" fillId="0" borderId="24" xfId="0" applyNumberFormat="1" applyFont="1" applyBorder="1" applyAlignment="1">
      <alignment horizontal="center"/>
    </xf>
    <xf numFmtId="0" fontId="9" fillId="0" borderId="21" xfId="0" applyNumberFormat="1" applyFont="1" applyBorder="1" applyAlignment="1">
      <alignment/>
    </xf>
    <xf numFmtId="0" fontId="9" fillId="0" borderId="27" xfId="0" applyNumberFormat="1" applyFont="1" applyBorder="1" applyAlignment="1">
      <alignment horizontal="left"/>
    </xf>
    <xf numFmtId="0" fontId="9" fillId="0" borderId="0" xfId="0" applyNumberFormat="1" applyFont="1" applyBorder="1" applyAlignment="1" quotePrefix="1">
      <alignment horizontal="left"/>
    </xf>
    <xf numFmtId="3" fontId="4" fillId="0" borderId="28" xfId="0" applyNumberFormat="1" applyFont="1" applyBorder="1" applyAlignment="1">
      <alignment horizontal="left" indent="1"/>
    </xf>
    <xf numFmtId="3" fontId="9" fillId="0" borderId="21" xfId="0" applyNumberFormat="1" applyFont="1" applyBorder="1" applyAlignment="1">
      <alignment horizontal="left" indent="1"/>
    </xf>
    <xf numFmtId="0" fontId="9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3" fontId="9" fillId="0" borderId="21" xfId="0" applyNumberFormat="1" applyFont="1" applyBorder="1" applyAlignment="1">
      <alignment wrapText="1"/>
    </xf>
    <xf numFmtId="0" fontId="9" fillId="0" borderId="0" xfId="0" applyNumberFormat="1" applyFont="1" applyBorder="1" applyAlignment="1">
      <alignment/>
    </xf>
    <xf numFmtId="3" fontId="9" fillId="0" borderId="27" xfId="0" applyNumberFormat="1" applyFont="1" applyBorder="1" applyAlignment="1">
      <alignment horizontal="left"/>
    </xf>
    <xf numFmtId="0" fontId="4" fillId="0" borderId="19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/>
    </xf>
    <xf numFmtId="0" fontId="9" fillId="0" borderId="24" xfId="0" applyNumberFormat="1" applyFont="1" applyBorder="1" applyAlignment="1" quotePrefix="1">
      <alignment horizontal="left"/>
    </xf>
    <xf numFmtId="165" fontId="9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3" fontId="4" fillId="0" borderId="0" xfId="0" applyNumberFormat="1" applyFont="1" applyBorder="1" applyAlignment="1">
      <alignment/>
    </xf>
    <xf numFmtId="3" fontId="4" fillId="50" borderId="19" xfId="0" applyNumberFormat="1" applyFont="1" applyFill="1" applyBorder="1" applyAlignment="1">
      <alignment/>
    </xf>
    <xf numFmtId="3" fontId="4" fillId="0" borderId="19" xfId="0" applyNumberFormat="1" applyFont="1" applyBorder="1" applyAlignment="1">
      <alignment wrapText="1" shrinkToFit="1"/>
    </xf>
    <xf numFmtId="0" fontId="0" fillId="0" borderId="0" xfId="0" applyFont="1" applyAlignment="1">
      <alignment/>
    </xf>
    <xf numFmtId="0" fontId="16" fillId="50" borderId="29" xfId="0" applyFont="1" applyFill="1" applyBorder="1" applyAlignment="1">
      <alignment wrapText="1"/>
    </xf>
    <xf numFmtId="0" fontId="0" fillId="0" borderId="30" xfId="0" applyFont="1" applyBorder="1" applyAlignment="1" applyProtection="1">
      <alignment wrapText="1"/>
      <protection locked="0"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17" fillId="0" borderId="2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left"/>
    </xf>
    <xf numFmtId="3" fontId="19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/>
    </xf>
    <xf numFmtId="0" fontId="21" fillId="0" borderId="0" xfId="69" applyFont="1" applyBorder="1" applyAlignment="1" applyProtection="1">
      <alignment/>
      <protection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0" xfId="0" applyFont="1" applyAlignment="1">
      <alignment/>
    </xf>
    <xf numFmtId="0" fontId="16" fillId="50" borderId="31" xfId="0" applyFont="1" applyFill="1" applyBorder="1" applyAlignment="1">
      <alignment horizontal="center" vertical="center"/>
    </xf>
    <xf numFmtId="0" fontId="16" fillId="50" borderId="32" xfId="0" applyFont="1" applyFill="1" applyBorder="1" applyAlignment="1">
      <alignment horizontal="center" vertical="center"/>
    </xf>
    <xf numFmtId="0" fontId="16" fillId="50" borderId="0" xfId="0" applyFont="1" applyFill="1" applyBorder="1" applyAlignment="1">
      <alignment horizontal="center" vertical="center"/>
    </xf>
    <xf numFmtId="0" fontId="16" fillId="50" borderId="33" xfId="0" applyFont="1" applyFill="1" applyBorder="1" applyAlignment="1">
      <alignment horizontal="center" vertical="center"/>
    </xf>
    <xf numFmtId="0" fontId="16" fillId="50" borderId="34" xfId="0" applyFont="1" applyFill="1" applyBorder="1" applyAlignment="1" quotePrefix="1">
      <alignment horizontal="center" vertical="center"/>
    </xf>
    <xf numFmtId="0" fontId="16" fillId="50" borderId="35" xfId="0" applyFont="1" applyFill="1" applyBorder="1" applyAlignment="1" quotePrefix="1">
      <alignment horizontal="center" vertical="center"/>
    </xf>
    <xf numFmtId="0" fontId="16" fillId="50" borderId="36" xfId="0" applyFont="1" applyFill="1" applyBorder="1" applyAlignment="1" quotePrefix="1">
      <alignment horizontal="center" vertical="center"/>
    </xf>
    <xf numFmtId="0" fontId="16" fillId="50" borderId="37" xfId="0" applyFont="1" applyFill="1" applyBorder="1" applyAlignment="1" quotePrefix="1">
      <alignment horizontal="center" vertical="center"/>
    </xf>
    <xf numFmtId="0" fontId="16" fillId="0" borderId="38" xfId="0" applyFont="1" applyFill="1" applyBorder="1" applyAlignment="1" quotePrefix="1">
      <alignment horizontal="center" vertical="center"/>
    </xf>
    <xf numFmtId="0" fontId="16" fillId="0" borderId="23" xfId="0" applyFont="1" applyFill="1" applyBorder="1" applyAlignment="1" quotePrefix="1">
      <alignment horizontal="center" vertical="center"/>
    </xf>
    <xf numFmtId="0" fontId="16" fillId="0" borderId="39" xfId="0" applyFont="1" applyFill="1" applyBorder="1" applyAlignment="1" quotePrefix="1">
      <alignment horizontal="center" vertical="center"/>
    </xf>
    <xf numFmtId="0" fontId="0" fillId="0" borderId="0" xfId="0" applyFont="1" applyFill="1" applyAlignment="1">
      <alignment/>
    </xf>
    <xf numFmtId="0" fontId="0" fillId="0" borderId="40" xfId="0" applyFont="1" applyBorder="1" applyAlignment="1">
      <alignment/>
    </xf>
    <xf numFmtId="0" fontId="16" fillId="50" borderId="29" xfId="0" applyFont="1" applyFill="1" applyBorder="1" applyAlignment="1">
      <alignment wrapText="1"/>
    </xf>
    <xf numFmtId="0" fontId="0" fillId="50" borderId="29" xfId="0" applyFont="1" applyFill="1" applyBorder="1" applyAlignment="1">
      <alignment/>
    </xf>
    <xf numFmtId="0" fontId="0" fillId="50" borderId="41" xfId="0" applyFont="1" applyFill="1" applyBorder="1" applyAlignment="1">
      <alignment/>
    </xf>
    <xf numFmtId="2" fontId="0" fillId="39" borderId="29" xfId="0" applyNumberFormat="1" applyFont="1" applyFill="1" applyBorder="1" applyAlignment="1">
      <alignment/>
    </xf>
    <xf numFmtId="164" fontId="0" fillId="39" borderId="29" xfId="0" applyNumberFormat="1" applyFont="1" applyFill="1" applyBorder="1" applyAlignment="1">
      <alignment/>
    </xf>
    <xf numFmtId="166" fontId="0" fillId="50" borderId="42" xfId="0" applyNumberFormat="1" applyFont="1" applyFill="1" applyBorder="1" applyAlignment="1">
      <alignment/>
    </xf>
    <xf numFmtId="0" fontId="0" fillId="0" borderId="43" xfId="0" applyFont="1" applyBorder="1" applyAlignment="1" applyProtection="1">
      <alignment/>
      <protection locked="0"/>
    </xf>
    <xf numFmtId="0" fontId="0" fillId="0" borderId="30" xfId="0" applyFont="1" applyBorder="1" applyAlignment="1" applyProtection="1">
      <alignment wrapText="1"/>
      <protection locked="0"/>
    </xf>
    <xf numFmtId="0" fontId="0" fillId="0" borderId="44" xfId="0" applyFont="1" applyBorder="1" applyAlignment="1" applyProtection="1">
      <alignment wrapText="1"/>
      <protection locked="0"/>
    </xf>
    <xf numFmtId="166" fontId="0" fillId="0" borderId="30" xfId="0" applyNumberFormat="1" applyFont="1" applyBorder="1" applyAlignment="1" applyProtection="1">
      <alignment/>
      <protection locked="0"/>
    </xf>
    <xf numFmtId="0" fontId="0" fillId="4" borderId="45" xfId="0" applyFont="1" applyFill="1" applyBorder="1" applyAlignment="1">
      <alignment/>
    </xf>
    <xf numFmtId="0" fontId="0" fillId="0" borderId="46" xfId="0" applyFont="1" applyBorder="1" applyAlignment="1" applyProtection="1">
      <alignment wrapText="1"/>
      <protection locked="0"/>
    </xf>
    <xf numFmtId="2" fontId="0" fillId="0" borderId="30" xfId="0" applyNumberFormat="1" applyFont="1" applyBorder="1" applyAlignment="1" applyProtection="1">
      <alignment/>
      <protection locked="0"/>
    </xf>
    <xf numFmtId="166" fontId="0" fillId="0" borderId="43" xfId="0" applyNumberFormat="1" applyFont="1" applyBorder="1" applyAlignment="1" applyProtection="1">
      <alignment/>
      <protection locked="0"/>
    </xf>
    <xf numFmtId="166" fontId="0" fillId="0" borderId="30" xfId="0" applyNumberFormat="1" applyFont="1" applyBorder="1" applyAlignment="1" applyProtection="1">
      <alignment wrapText="1"/>
      <protection locked="0"/>
    </xf>
    <xf numFmtId="1" fontId="0" fillId="0" borderId="30" xfId="0" applyNumberFormat="1" applyFont="1" applyBorder="1" applyAlignment="1" applyProtection="1">
      <alignment wrapText="1"/>
      <protection locked="0"/>
    </xf>
    <xf numFmtId="166" fontId="0" fillId="4" borderId="45" xfId="0" applyNumberFormat="1" applyFont="1" applyFill="1" applyBorder="1" applyAlignment="1">
      <alignment/>
    </xf>
    <xf numFmtId="166" fontId="0" fillId="0" borderId="0" xfId="0" applyNumberFormat="1" applyFont="1" applyAlignment="1">
      <alignment/>
    </xf>
    <xf numFmtId="2" fontId="0" fillId="0" borderId="46" xfId="0" applyNumberFormat="1" applyFont="1" applyBorder="1" applyAlignment="1" applyProtection="1">
      <alignment/>
      <protection locked="0"/>
    </xf>
    <xf numFmtId="0" fontId="0" fillId="0" borderId="47" xfId="0" applyFont="1" applyBorder="1" applyAlignment="1" applyProtection="1">
      <alignment/>
      <protection locked="0"/>
    </xf>
    <xf numFmtId="1" fontId="0" fillId="0" borderId="48" xfId="0" applyNumberFormat="1" applyFont="1" applyBorder="1" applyAlignment="1" applyProtection="1">
      <alignment/>
      <protection locked="0"/>
    </xf>
    <xf numFmtId="0" fontId="0" fillId="50" borderId="29" xfId="0" applyFont="1" applyFill="1" applyBorder="1" applyAlignment="1">
      <alignment/>
    </xf>
    <xf numFmtId="0" fontId="0" fillId="50" borderId="41" xfId="0" applyFont="1" applyFill="1" applyBorder="1" applyAlignment="1">
      <alignment/>
    </xf>
    <xf numFmtId="2" fontId="0" fillId="39" borderId="29" xfId="0" applyNumberFormat="1" applyFont="1" applyFill="1" applyBorder="1" applyAlignment="1">
      <alignment/>
    </xf>
    <xf numFmtId="164" fontId="0" fillId="39" borderId="29" xfId="0" applyNumberFormat="1" applyFont="1" applyFill="1" applyBorder="1" applyAlignment="1">
      <alignment/>
    </xf>
    <xf numFmtId="166" fontId="0" fillId="50" borderId="42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43" xfId="0" applyFont="1" applyBorder="1" applyAlignment="1" applyProtection="1">
      <alignment/>
      <protection locked="0"/>
    </xf>
    <xf numFmtId="0" fontId="0" fillId="4" borderId="45" xfId="0" applyFont="1" applyFill="1" applyBorder="1" applyAlignment="1">
      <alignment/>
    </xf>
    <xf numFmtId="166" fontId="0" fillId="0" borderId="30" xfId="0" applyNumberFormat="1" applyFont="1" applyBorder="1" applyAlignment="1" applyProtection="1">
      <alignment wrapText="1"/>
      <protection locked="0"/>
    </xf>
    <xf numFmtId="166" fontId="0" fillId="4" borderId="45" xfId="0" applyNumberFormat="1" applyFont="1" applyFill="1" applyBorder="1" applyAlignment="1">
      <alignment/>
    </xf>
    <xf numFmtId="1" fontId="0" fillId="0" borderId="30" xfId="0" applyNumberFormat="1" applyFont="1" applyBorder="1" applyAlignment="1" applyProtection="1">
      <alignment wrapText="1"/>
      <protection locked="0"/>
    </xf>
    <xf numFmtId="0" fontId="0" fillId="0" borderId="47" xfId="0" applyFont="1" applyBorder="1" applyAlignment="1" applyProtection="1">
      <alignment/>
      <protection locked="0"/>
    </xf>
    <xf numFmtId="0" fontId="0" fillId="0" borderId="46" xfId="0" applyFont="1" applyBorder="1" applyAlignment="1" applyProtection="1">
      <alignment wrapText="1"/>
      <protection locked="0"/>
    </xf>
    <xf numFmtId="2" fontId="0" fillId="0" borderId="48" xfId="0" applyNumberFormat="1" applyFont="1" applyBorder="1" applyAlignment="1" applyProtection="1">
      <alignment/>
      <protection locked="0"/>
    </xf>
    <xf numFmtId="0" fontId="0" fillId="0" borderId="40" xfId="0" applyFont="1" applyBorder="1" applyAlignment="1">
      <alignment/>
    </xf>
    <xf numFmtId="0" fontId="0" fillId="50" borderId="42" xfId="0" applyFont="1" applyFill="1" applyBorder="1" applyAlignment="1">
      <alignment/>
    </xf>
    <xf numFmtId="0" fontId="0" fillId="0" borderId="49" xfId="0" applyFont="1" applyFill="1" applyBorder="1" applyAlignment="1" applyProtection="1">
      <alignment wrapText="1"/>
      <protection locked="0"/>
    </xf>
    <xf numFmtId="0" fontId="0" fillId="0" borderId="50" xfId="0" applyFont="1" applyBorder="1" applyAlignment="1" applyProtection="1">
      <alignment/>
      <protection locked="0"/>
    </xf>
    <xf numFmtId="0" fontId="0" fillId="0" borderId="51" xfId="0" applyFont="1" applyBorder="1" applyAlignment="1" applyProtection="1">
      <alignment wrapText="1"/>
      <protection locked="0"/>
    </xf>
    <xf numFmtId="1" fontId="0" fillId="0" borderId="52" xfId="0" applyNumberFormat="1" applyFont="1" applyBorder="1" applyAlignment="1" applyProtection="1">
      <alignment/>
      <protection locked="0"/>
    </xf>
    <xf numFmtId="2" fontId="0" fillId="0" borderId="52" xfId="0" applyNumberFormat="1" applyFont="1" applyBorder="1" applyAlignment="1" applyProtection="1">
      <alignment/>
      <protection locked="0"/>
    </xf>
    <xf numFmtId="2" fontId="0" fillId="0" borderId="53" xfId="0" applyNumberFormat="1" applyFont="1" applyBorder="1" applyAlignment="1" applyProtection="1">
      <alignment/>
      <protection locked="0"/>
    </xf>
    <xf numFmtId="0" fontId="0" fillId="50" borderId="45" xfId="0" applyFont="1" applyFill="1" applyBorder="1" applyAlignment="1">
      <alignment/>
    </xf>
    <xf numFmtId="0" fontId="0" fillId="0" borderId="54" xfId="0" applyFont="1" applyBorder="1" applyAlignment="1" applyProtection="1">
      <alignment wrapText="1"/>
      <protection locked="0"/>
    </xf>
    <xf numFmtId="0" fontId="0" fillId="50" borderId="55" xfId="0" applyFont="1" applyFill="1" applyBorder="1" applyAlignment="1">
      <alignment/>
    </xf>
    <xf numFmtId="2" fontId="0" fillId="39" borderId="55" xfId="0" applyNumberFormat="1" applyFont="1" applyFill="1" applyBorder="1" applyAlignment="1">
      <alignment/>
    </xf>
    <xf numFmtId="164" fontId="0" fillId="39" borderId="5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90" applyFont="1" applyAlignment="1" applyProtection="1">
      <alignment horizontal="right"/>
      <protection locked="0"/>
    </xf>
    <xf numFmtId="3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16" fillId="0" borderId="0" xfId="0" applyNumberFormat="1" applyFont="1" applyBorder="1" applyAlignment="1">
      <alignment/>
    </xf>
    <xf numFmtId="0" fontId="0" fillId="0" borderId="22" xfId="0" applyFont="1" applyBorder="1" applyAlignment="1">
      <alignment/>
    </xf>
    <xf numFmtId="3" fontId="0" fillId="0" borderId="22" xfId="0" applyNumberFormat="1" applyFont="1" applyBorder="1" applyAlignment="1" applyProtection="1">
      <alignment/>
      <protection locked="0"/>
    </xf>
    <xf numFmtId="0" fontId="0" fillId="0" borderId="56" xfId="0" applyFont="1" applyBorder="1" applyAlignment="1">
      <alignment/>
    </xf>
    <xf numFmtId="3" fontId="0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left"/>
    </xf>
    <xf numFmtId="0" fontId="0" fillId="0" borderId="0" xfId="0" applyFont="1" applyAlignment="1">
      <alignment wrapText="1"/>
    </xf>
    <xf numFmtId="1" fontId="0" fillId="0" borderId="0" xfId="0" applyNumberFormat="1" applyFont="1" applyAlignment="1">
      <alignment/>
    </xf>
    <xf numFmtId="3" fontId="2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>
      <alignment/>
    </xf>
    <xf numFmtId="0" fontId="20" fillId="0" borderId="0" xfId="0" applyNumberFormat="1" applyFont="1" applyBorder="1" applyAlignment="1">
      <alignment horizontal="center"/>
    </xf>
    <xf numFmtId="0" fontId="16" fillId="0" borderId="0" xfId="0" applyFont="1" applyAlignment="1">
      <alignment/>
    </xf>
    <xf numFmtId="3" fontId="19" fillId="0" borderId="0" xfId="0" applyNumberFormat="1" applyFont="1" applyBorder="1" applyAlignment="1">
      <alignment wrapText="1"/>
    </xf>
    <xf numFmtId="3" fontId="19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0" fontId="19" fillId="0" borderId="0" xfId="0" applyNumberFormat="1" applyFont="1" applyBorder="1" applyAlignment="1">
      <alignment/>
    </xf>
    <xf numFmtId="3" fontId="19" fillId="0" borderId="23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17" fillId="0" borderId="0" xfId="0" applyFont="1" applyAlignment="1">
      <alignment/>
    </xf>
    <xf numFmtId="0" fontId="23" fillId="0" borderId="0" xfId="0" applyFont="1" applyAlignment="1">
      <alignment horizontal="right"/>
    </xf>
    <xf numFmtId="0" fontId="17" fillId="1" borderId="57" xfId="0" applyFont="1" applyFill="1" applyBorder="1" applyAlignment="1">
      <alignment horizontal="center"/>
    </xf>
    <xf numFmtId="0" fontId="17" fillId="1" borderId="58" xfId="0" applyFont="1" applyFill="1" applyBorder="1" applyAlignment="1">
      <alignment horizontal="right" vertical="center" wrapText="1"/>
    </xf>
    <xf numFmtId="0" fontId="17" fillId="1" borderId="58" xfId="0" applyFont="1" applyFill="1" applyBorder="1" applyAlignment="1">
      <alignment horizontal="left" wrapText="1"/>
    </xf>
    <xf numFmtId="0" fontId="25" fillId="0" borderId="59" xfId="0" applyFont="1" applyBorder="1" applyAlignment="1">
      <alignment wrapText="1"/>
    </xf>
    <xf numFmtId="0" fontId="26" fillId="0" borderId="60" xfId="0" applyFont="1" applyBorder="1" applyAlignment="1">
      <alignment/>
    </xf>
    <xf numFmtId="0" fontId="26" fillId="0" borderId="19" xfId="0" applyFont="1" applyBorder="1" applyAlignment="1">
      <alignment/>
    </xf>
    <xf numFmtId="0" fontId="26" fillId="0" borderId="61" xfId="0" applyFont="1" applyBorder="1" applyAlignment="1">
      <alignment/>
    </xf>
    <xf numFmtId="0" fontId="26" fillId="0" borderId="26" xfId="0" applyFont="1" applyBorder="1" applyAlignment="1">
      <alignment/>
    </xf>
    <xf numFmtId="0" fontId="26" fillId="0" borderId="62" xfId="0" applyFont="1" applyBorder="1" applyAlignment="1">
      <alignment/>
    </xf>
    <xf numFmtId="0" fontId="23" fillId="0" borderId="62" xfId="0" applyFont="1" applyBorder="1" applyAlignment="1">
      <alignment/>
    </xf>
    <xf numFmtId="0" fontId="23" fillId="0" borderId="63" xfId="0" applyFont="1" applyBorder="1" applyAlignment="1">
      <alignment/>
    </xf>
    <xf numFmtId="0" fontId="23" fillId="0" borderId="64" xfId="0" applyFont="1" applyBorder="1" applyAlignment="1">
      <alignment/>
    </xf>
    <xf numFmtId="0" fontId="23" fillId="0" borderId="60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61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4" xfId="0" applyFont="1" applyBorder="1" applyAlignment="1">
      <alignment/>
    </xf>
    <xf numFmtId="1" fontId="23" fillId="0" borderId="19" xfId="0" applyNumberFormat="1" applyFont="1" applyBorder="1" applyAlignment="1">
      <alignment/>
    </xf>
    <xf numFmtId="0" fontId="17" fillId="0" borderId="65" xfId="0" applyFont="1" applyBorder="1" applyAlignment="1">
      <alignment wrapText="1"/>
    </xf>
    <xf numFmtId="0" fontId="23" fillId="0" borderId="65" xfId="0" applyFont="1" applyBorder="1" applyAlignment="1">
      <alignment/>
    </xf>
    <xf numFmtId="0" fontId="23" fillId="0" borderId="66" xfId="0" applyFont="1" applyBorder="1" applyAlignment="1">
      <alignment/>
    </xf>
    <xf numFmtId="0" fontId="23" fillId="0" borderId="67" xfId="0" applyFont="1" applyBorder="1" applyAlignment="1">
      <alignment/>
    </xf>
    <xf numFmtId="0" fontId="23" fillId="0" borderId="68" xfId="0" applyFont="1" applyBorder="1" applyAlignment="1">
      <alignment/>
    </xf>
    <xf numFmtId="0" fontId="23" fillId="0" borderId="69" xfId="0" applyFont="1" applyBorder="1" applyAlignment="1">
      <alignment/>
    </xf>
    <xf numFmtId="0" fontId="23" fillId="0" borderId="70" xfId="0" applyFont="1" applyBorder="1" applyAlignment="1">
      <alignment/>
    </xf>
    <xf numFmtId="0" fontId="23" fillId="0" borderId="71" xfId="0" applyFont="1" applyBorder="1" applyAlignment="1">
      <alignment/>
    </xf>
    <xf numFmtId="0" fontId="23" fillId="0" borderId="72" xfId="0" applyFont="1" applyBorder="1" applyAlignment="1">
      <alignment/>
    </xf>
    <xf numFmtId="0" fontId="17" fillId="0" borderId="73" xfId="0" applyFont="1" applyBorder="1" applyAlignment="1">
      <alignment/>
    </xf>
    <xf numFmtId="0" fontId="23" fillId="0" borderId="73" xfId="0" applyFont="1" applyBorder="1" applyAlignment="1">
      <alignment horizontal="center"/>
    </xf>
    <xf numFmtId="0" fontId="23" fillId="0" borderId="74" xfId="0" applyFont="1" applyBorder="1" applyAlignment="1">
      <alignment horizontal="center"/>
    </xf>
    <xf numFmtId="0" fontId="23" fillId="0" borderId="75" xfId="0" applyFont="1" applyBorder="1" applyAlignment="1">
      <alignment horizontal="center"/>
    </xf>
    <xf numFmtId="0" fontId="23" fillId="0" borderId="76" xfId="0" applyFont="1" applyBorder="1" applyAlignment="1">
      <alignment horizontal="center"/>
    </xf>
    <xf numFmtId="0" fontId="23" fillId="0" borderId="0" xfId="0" applyFont="1" applyAlignment="1" quotePrefix="1">
      <alignment/>
    </xf>
    <xf numFmtId="0" fontId="23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166" fontId="0" fillId="0" borderId="19" xfId="0" applyNumberFormat="1" applyBorder="1" applyAlignment="1">
      <alignment/>
    </xf>
    <xf numFmtId="0" fontId="0" fillId="0" borderId="77" xfId="0" applyFill="1" applyBorder="1" applyAlignment="1">
      <alignment/>
    </xf>
    <xf numFmtId="166" fontId="0" fillId="0" borderId="0" xfId="0" applyNumberFormat="1" applyFont="1" applyAlignment="1">
      <alignment/>
    </xf>
    <xf numFmtId="166" fontId="0" fillId="0" borderId="0" xfId="0" applyNumberFormat="1" applyFont="1" applyAlignment="1" applyProtection="1">
      <alignment wrapText="1"/>
      <protection locked="0"/>
    </xf>
    <xf numFmtId="0" fontId="29" fillId="0" borderId="0" xfId="0" applyFont="1" applyAlignment="1">
      <alignment/>
    </xf>
    <xf numFmtId="1" fontId="29" fillId="0" borderId="0" xfId="0" applyNumberFormat="1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 horizontal="left"/>
    </xf>
    <xf numFmtId="0" fontId="29" fillId="0" borderId="0" xfId="0" applyFont="1" applyFill="1" applyAlignment="1">
      <alignment horizontal="left"/>
    </xf>
    <xf numFmtId="0" fontId="29" fillId="0" borderId="0" xfId="0" applyFont="1" applyBorder="1" applyAlignment="1">
      <alignment/>
    </xf>
    <xf numFmtId="1" fontId="29" fillId="0" borderId="0" xfId="0" applyNumberFormat="1" applyFont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19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19" xfId="0" applyFont="1" applyBorder="1" applyAlignment="1">
      <alignment/>
    </xf>
    <xf numFmtId="0" fontId="29" fillId="0" borderId="19" xfId="0" applyFont="1" applyBorder="1" applyAlignment="1">
      <alignment vertical="center" wrapText="1"/>
    </xf>
    <xf numFmtId="2" fontId="29" fillId="0" borderId="0" xfId="0" applyNumberFormat="1" applyFont="1" applyFill="1" applyAlignment="1">
      <alignment/>
    </xf>
    <xf numFmtId="0" fontId="29" fillId="0" borderId="19" xfId="0" applyFont="1" applyFill="1" applyBorder="1" applyAlignment="1">
      <alignment vertical="center" wrapText="1"/>
    </xf>
    <xf numFmtId="0" fontId="29" fillId="0" borderId="24" xfId="0" applyFont="1" applyBorder="1" applyAlignment="1">
      <alignment vertical="center" wrapText="1"/>
    </xf>
    <xf numFmtId="0" fontId="18" fillId="0" borderId="19" xfId="0" applyFont="1" applyBorder="1" applyAlignment="1">
      <alignment horizontal="center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1" fontId="29" fillId="0" borderId="0" xfId="0" applyNumberFormat="1" applyFont="1" applyBorder="1" applyAlignment="1">
      <alignment/>
    </xf>
    <xf numFmtId="0" fontId="32" fillId="0" borderId="60" xfId="0" applyFont="1" applyBorder="1" applyAlignment="1">
      <alignment/>
    </xf>
    <xf numFmtId="3" fontId="33" fillId="0" borderId="22" xfId="0" applyNumberFormat="1" applyFont="1" applyBorder="1" applyAlignment="1" applyProtection="1">
      <alignment/>
      <protection locked="0"/>
    </xf>
    <xf numFmtId="1" fontId="34" fillId="0" borderId="60" xfId="0" applyNumberFormat="1" applyFont="1" applyBorder="1" applyAlignment="1">
      <alignment/>
    </xf>
    <xf numFmtId="3" fontId="34" fillId="0" borderId="26" xfId="0" applyNumberFormat="1" applyFont="1" applyBorder="1" applyAlignment="1">
      <alignment/>
    </xf>
    <xf numFmtId="1" fontId="34" fillId="0" borderId="26" xfId="0" applyNumberFormat="1" applyFont="1" applyBorder="1" applyAlignment="1">
      <alignment/>
    </xf>
    <xf numFmtId="3" fontId="36" fillId="0" borderId="19" xfId="0" applyNumberFormat="1" applyFont="1" applyBorder="1" applyAlignment="1">
      <alignment/>
    </xf>
    <xf numFmtId="3" fontId="37" fillId="0" borderId="19" xfId="0" applyNumberFormat="1" applyFont="1" applyBorder="1" applyAlignment="1">
      <alignment wrapText="1"/>
    </xf>
    <xf numFmtId="3" fontId="36" fillId="0" borderId="19" xfId="0" applyNumberFormat="1" applyFont="1" applyBorder="1" applyAlignment="1">
      <alignment wrapText="1"/>
    </xf>
    <xf numFmtId="3" fontId="37" fillId="0" borderId="24" xfId="0" applyNumberFormat="1" applyFont="1" applyBorder="1" applyAlignment="1">
      <alignment/>
    </xf>
    <xf numFmtId="3" fontId="38" fillId="50" borderId="24" xfId="0" applyNumberFormat="1" applyFont="1" applyFill="1" applyBorder="1" applyAlignment="1">
      <alignment/>
    </xf>
    <xf numFmtId="3" fontId="38" fillId="50" borderId="19" xfId="0" applyNumberFormat="1" applyFont="1" applyFill="1" applyBorder="1" applyAlignment="1">
      <alignment/>
    </xf>
    <xf numFmtId="3" fontId="38" fillId="0" borderId="19" xfId="0" applyNumberFormat="1" applyFont="1" applyBorder="1" applyAlignment="1">
      <alignment/>
    </xf>
    <xf numFmtId="3" fontId="9" fillId="0" borderId="24" xfId="0" applyNumberFormat="1" applyFont="1" applyFill="1" applyBorder="1" applyAlignment="1">
      <alignment horizontal="center" vertical="center" wrapText="1"/>
    </xf>
    <xf numFmtId="3" fontId="9" fillId="56" borderId="0" xfId="0" applyNumberFormat="1" applyFont="1" applyFill="1" applyBorder="1" applyAlignment="1">
      <alignment horizontal="center"/>
    </xf>
    <xf numFmtId="0" fontId="9" fillId="0" borderId="0" xfId="0" applyNumberFormat="1" applyFont="1" applyBorder="1" applyAlignment="1">
      <alignment horizontal="center" wrapText="1"/>
    </xf>
    <xf numFmtId="3" fontId="5" fillId="0" borderId="0" xfId="0" applyNumberFormat="1" applyFont="1" applyBorder="1" applyAlignment="1" applyProtection="1">
      <alignment/>
      <protection locked="0"/>
    </xf>
    <xf numFmtId="3" fontId="39" fillId="0" borderId="24" xfId="0" applyNumberFormat="1" applyFont="1" applyFill="1" applyBorder="1" applyAlignment="1">
      <alignment/>
    </xf>
    <xf numFmtId="3" fontId="40" fillId="0" borderId="19" xfId="0" applyNumberFormat="1" applyFont="1" applyBorder="1" applyAlignment="1">
      <alignment/>
    </xf>
    <xf numFmtId="3" fontId="39" fillId="0" borderId="24" xfId="0" applyNumberFormat="1" applyFont="1" applyBorder="1" applyAlignment="1">
      <alignment/>
    </xf>
    <xf numFmtId="3" fontId="39" fillId="50" borderId="24" xfId="0" applyNumberFormat="1" applyFont="1" applyFill="1" applyBorder="1" applyAlignment="1">
      <alignment/>
    </xf>
    <xf numFmtId="3" fontId="39" fillId="50" borderId="19" xfId="0" applyNumberFormat="1" applyFont="1" applyFill="1" applyBorder="1" applyAlignment="1">
      <alignment/>
    </xf>
    <xf numFmtId="3" fontId="40" fillId="0" borderId="19" xfId="0" applyNumberFormat="1" applyFont="1" applyBorder="1" applyAlignment="1">
      <alignment wrapText="1"/>
    </xf>
    <xf numFmtId="3" fontId="39" fillId="0" borderId="19" xfId="0" applyNumberFormat="1" applyFont="1" applyBorder="1" applyAlignment="1">
      <alignment/>
    </xf>
    <xf numFmtId="0" fontId="29" fillId="0" borderId="19" xfId="0" applyFont="1" applyBorder="1" applyAlignment="1">
      <alignment/>
    </xf>
    <xf numFmtId="0" fontId="29" fillId="0" borderId="19" xfId="0" applyFont="1" applyBorder="1" applyAlignment="1">
      <alignment vertical="center" wrapText="1"/>
    </xf>
    <xf numFmtId="1" fontId="29" fillId="0" borderId="0" xfId="0" applyNumberFormat="1" applyFont="1" applyFill="1" applyBorder="1" applyAlignment="1">
      <alignment/>
    </xf>
    <xf numFmtId="0" fontId="29" fillId="0" borderId="0" xfId="0" applyFont="1" applyBorder="1" applyAlignment="1">
      <alignment horizontal="center"/>
    </xf>
    <xf numFmtId="1" fontId="8" fillId="0" borderId="0" xfId="0" applyNumberFormat="1" applyFont="1" applyFill="1" applyBorder="1" applyAlignment="1">
      <alignment/>
    </xf>
    <xf numFmtId="1" fontId="31" fillId="0" borderId="0" xfId="0" applyNumberFormat="1" applyFont="1" applyFill="1" applyBorder="1" applyAlignment="1">
      <alignment/>
    </xf>
    <xf numFmtId="1" fontId="31" fillId="0" borderId="0" xfId="0" applyNumberFormat="1" applyFont="1" applyBorder="1" applyAlignment="1">
      <alignment/>
    </xf>
    <xf numFmtId="1" fontId="18" fillId="0" borderId="0" xfId="0" applyNumberFormat="1" applyFont="1" applyBorder="1" applyAlignment="1">
      <alignment/>
    </xf>
    <xf numFmtId="0" fontId="29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9" fillId="0" borderId="19" xfId="0" applyFont="1" applyBorder="1" applyAlignment="1">
      <alignment horizontal="center" wrapText="1"/>
    </xf>
    <xf numFmtId="1" fontId="8" fillId="0" borderId="0" xfId="0" applyNumberFormat="1" applyFont="1" applyFill="1" applyBorder="1" applyAlignment="1">
      <alignment wrapText="1"/>
    </xf>
    <xf numFmtId="0" fontId="18" fillId="0" borderId="19" xfId="0" applyFont="1" applyBorder="1" applyAlignment="1">
      <alignment/>
    </xf>
    <xf numFmtId="0" fontId="58" fillId="0" borderId="19" xfId="0" applyFont="1" applyBorder="1" applyAlignment="1">
      <alignment wrapText="1"/>
    </xf>
    <xf numFmtId="0" fontId="0" fillId="0" borderId="0" xfId="0" applyFont="1" applyAlignment="1">
      <alignment/>
    </xf>
    <xf numFmtId="0" fontId="77" fillId="0" borderId="0" xfId="0" applyFont="1" applyBorder="1" applyAlignment="1">
      <alignment horizontal="left"/>
    </xf>
    <xf numFmtId="1" fontId="59" fillId="0" borderId="19" xfId="0" applyNumberFormat="1" applyFont="1" applyBorder="1" applyAlignment="1">
      <alignment/>
    </xf>
    <xf numFmtId="2" fontId="29" fillId="0" borderId="26" xfId="0" applyNumberFormat="1" applyFont="1" applyFill="1" applyBorder="1" applyAlignment="1">
      <alignment/>
    </xf>
    <xf numFmtId="2" fontId="29" fillId="0" borderId="24" xfId="0" applyNumberFormat="1" applyFont="1" applyFill="1" applyBorder="1" applyAlignment="1">
      <alignment/>
    </xf>
    <xf numFmtId="2" fontId="77" fillId="0" borderId="26" xfId="0" applyNumberFormat="1" applyFont="1" applyFill="1" applyBorder="1" applyAlignment="1">
      <alignment/>
    </xf>
    <xf numFmtId="2" fontId="35" fillId="0" borderId="24" xfId="0" applyNumberFormat="1" applyFont="1" applyFill="1" applyBorder="1" applyAlignment="1">
      <alignment/>
    </xf>
    <xf numFmtId="2" fontId="29" fillId="0" borderId="26" xfId="0" applyNumberFormat="1" applyFont="1" applyBorder="1" applyAlignment="1">
      <alignment/>
    </xf>
    <xf numFmtId="2" fontId="29" fillId="0" borderId="24" xfId="0" applyNumberFormat="1" applyFont="1" applyBorder="1" applyAlignment="1">
      <alignment/>
    </xf>
    <xf numFmtId="0" fontId="17" fillId="50" borderId="24" xfId="0" applyFont="1" applyFill="1" applyBorder="1" applyAlignment="1">
      <alignment horizontal="center"/>
    </xf>
    <xf numFmtId="0" fontId="17" fillId="50" borderId="21" xfId="0" applyFont="1" applyFill="1" applyBorder="1" applyAlignment="1">
      <alignment horizontal="center"/>
    </xf>
    <xf numFmtId="0" fontId="17" fillId="50" borderId="26" xfId="0" applyFont="1" applyFill="1" applyBorder="1" applyAlignment="1">
      <alignment horizontal="center"/>
    </xf>
    <xf numFmtId="0" fontId="16" fillId="50" borderId="78" xfId="0" applyFont="1" applyFill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0" fontId="16" fillId="50" borderId="31" xfId="0" applyFont="1" applyFill="1" applyBorder="1" applyAlignment="1">
      <alignment horizontal="center" vertical="center" wrapText="1"/>
    </xf>
    <xf numFmtId="0" fontId="16" fillId="50" borderId="32" xfId="0" applyFont="1" applyFill="1" applyBorder="1" applyAlignment="1">
      <alignment horizontal="center" vertical="center" wrapText="1"/>
    </xf>
    <xf numFmtId="0" fontId="16" fillId="50" borderId="82" xfId="0" applyFont="1" applyFill="1" applyBorder="1" applyAlignment="1">
      <alignment horizontal="center" vertical="center" wrapText="1"/>
    </xf>
    <xf numFmtId="0" fontId="16" fillId="50" borderId="83" xfId="0" applyFont="1" applyFill="1" applyBorder="1" applyAlignment="1">
      <alignment horizontal="center" vertical="center" wrapText="1"/>
    </xf>
    <xf numFmtId="0" fontId="16" fillId="50" borderId="84" xfId="0" applyFont="1" applyFill="1" applyBorder="1" applyAlignment="1">
      <alignment horizontal="center" vertical="center" wrapText="1"/>
    </xf>
    <xf numFmtId="0" fontId="16" fillId="50" borderId="85" xfId="0" applyFont="1" applyFill="1" applyBorder="1" applyAlignment="1">
      <alignment horizontal="center" vertical="center" textRotation="90" wrapText="1"/>
    </xf>
    <xf numFmtId="0" fontId="16" fillId="50" borderId="31" xfId="0" applyFont="1" applyFill="1" applyBorder="1" applyAlignment="1">
      <alignment horizontal="center" vertical="center" textRotation="90" wrapText="1"/>
    </xf>
    <xf numFmtId="0" fontId="16" fillId="50" borderId="32" xfId="0" applyFont="1" applyFill="1" applyBorder="1" applyAlignment="1">
      <alignment horizontal="center" vertical="center" textRotation="90" wrapText="1"/>
    </xf>
    <xf numFmtId="0" fontId="16" fillId="50" borderId="85" xfId="0" applyFont="1" applyFill="1" applyBorder="1" applyAlignment="1">
      <alignment horizontal="center" vertical="center" wrapText="1"/>
    </xf>
    <xf numFmtId="0" fontId="22" fillId="50" borderId="82" xfId="0" applyFont="1" applyFill="1" applyBorder="1" applyAlignment="1">
      <alignment horizontal="center"/>
    </xf>
    <xf numFmtId="0" fontId="22" fillId="50" borderId="84" xfId="0" applyFont="1" applyFill="1" applyBorder="1" applyAlignment="1">
      <alignment horizontal="center"/>
    </xf>
    <xf numFmtId="0" fontId="16" fillId="50" borderId="31" xfId="0" applyFont="1" applyFill="1" applyBorder="1" applyAlignment="1">
      <alignment horizontal="center" vertical="center"/>
    </xf>
    <xf numFmtId="0" fontId="16" fillId="50" borderId="85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 quotePrefix="1">
      <alignment horizontal="left" wrapText="1"/>
    </xf>
    <xf numFmtId="3" fontId="9" fillId="0" borderId="0" xfId="0" applyNumberFormat="1" applyFont="1" applyBorder="1" applyAlignment="1" quotePrefix="1">
      <alignment horizontal="left" wrapText="1"/>
    </xf>
    <xf numFmtId="3" fontId="12" fillId="0" borderId="0" xfId="0" applyNumberFormat="1" applyFont="1" applyBorder="1" applyAlignment="1">
      <alignment horizontal="left" wrapText="1"/>
    </xf>
    <xf numFmtId="0" fontId="5" fillId="0" borderId="0" xfId="0" applyFont="1" applyAlignment="1">
      <alignment/>
    </xf>
    <xf numFmtId="3" fontId="9" fillId="0" borderId="19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textRotation="90" wrapText="1"/>
    </xf>
    <xf numFmtId="3" fontId="9" fillId="56" borderId="76" xfId="0" applyNumberFormat="1" applyFont="1" applyFill="1" applyBorder="1" applyAlignment="1">
      <alignment horizontal="center"/>
    </xf>
    <xf numFmtId="3" fontId="9" fillId="56" borderId="74" xfId="0" applyNumberFormat="1" applyFont="1" applyFill="1" applyBorder="1" applyAlignment="1">
      <alignment horizontal="center"/>
    </xf>
    <xf numFmtId="3" fontId="9" fillId="56" borderId="75" xfId="0" applyNumberFormat="1" applyFont="1" applyFill="1" applyBorder="1" applyAlignment="1">
      <alignment horizontal="center"/>
    </xf>
    <xf numFmtId="3" fontId="9" fillId="0" borderId="19" xfId="0" applyNumberFormat="1" applyFont="1" applyFill="1" applyBorder="1" applyAlignment="1" quotePrefix="1">
      <alignment horizontal="center" vertical="center" wrapText="1"/>
    </xf>
    <xf numFmtId="3" fontId="9" fillId="0" borderId="24" xfId="0" applyNumberFormat="1" applyFont="1" applyFill="1" applyBorder="1" applyAlignment="1" quotePrefix="1">
      <alignment horizontal="center" vertical="center" wrapText="1"/>
    </xf>
    <xf numFmtId="3" fontId="9" fillId="0" borderId="24" xfId="0" applyNumberFormat="1" applyFont="1" applyBorder="1" applyAlignment="1">
      <alignment horizontal="center"/>
    </xf>
    <xf numFmtId="3" fontId="9" fillId="0" borderId="26" xfId="0" applyNumberFormat="1" applyFont="1" applyBorder="1" applyAlignment="1">
      <alignment horizontal="center"/>
    </xf>
    <xf numFmtId="0" fontId="9" fillId="56" borderId="24" xfId="0" applyNumberFormat="1" applyFont="1" applyFill="1" applyBorder="1" applyAlignment="1">
      <alignment horizontal="center" vertical="center" wrapText="1"/>
    </xf>
    <xf numFmtId="0" fontId="5" fillId="56" borderId="26" xfId="0" applyFont="1" applyFill="1" applyBorder="1" applyAlignment="1">
      <alignment horizontal="center" vertical="center" wrapText="1"/>
    </xf>
    <xf numFmtId="3" fontId="9" fillId="0" borderId="21" xfId="0" applyNumberFormat="1" applyFont="1" applyBorder="1" applyAlignment="1">
      <alignment horizontal="center"/>
    </xf>
    <xf numFmtId="0" fontId="9" fillId="56" borderId="24" xfId="0" applyNumberFormat="1" applyFont="1" applyFill="1" applyBorder="1" applyAlignment="1">
      <alignment horizontal="center"/>
    </xf>
    <xf numFmtId="0" fontId="5" fillId="56" borderId="26" xfId="0" applyFont="1" applyFill="1" applyBorder="1" applyAlignment="1">
      <alignment horizontal="center"/>
    </xf>
    <xf numFmtId="0" fontId="17" fillId="0" borderId="62" xfId="0" applyFont="1" applyBorder="1" applyAlignment="1">
      <alignment horizontal="center" vertical="center" wrapText="1"/>
    </xf>
    <xf numFmtId="0" fontId="17" fillId="0" borderId="86" xfId="0" applyFont="1" applyBorder="1" applyAlignment="1">
      <alignment horizontal="center" vertical="center" wrapText="1"/>
    </xf>
    <xf numFmtId="0" fontId="17" fillId="0" borderId="87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 quotePrefix="1">
      <alignment horizontal="center"/>
    </xf>
    <xf numFmtId="0" fontId="17" fillId="39" borderId="76" xfId="0" applyFont="1" applyFill="1" applyBorder="1" applyAlignment="1">
      <alignment horizontal="center"/>
    </xf>
    <xf numFmtId="0" fontId="23" fillId="39" borderId="74" xfId="0" applyFont="1" applyFill="1" applyBorder="1" applyAlignment="1">
      <alignment horizontal="center"/>
    </xf>
    <xf numFmtId="0" fontId="23" fillId="39" borderId="75" xfId="0" applyFont="1" applyFill="1" applyBorder="1" applyAlignment="1">
      <alignment horizontal="center"/>
    </xf>
    <xf numFmtId="0" fontId="17" fillId="0" borderId="69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17" fillId="0" borderId="88" xfId="0" applyFont="1" applyBorder="1" applyAlignment="1">
      <alignment horizontal="center" vertical="center" wrapText="1"/>
    </xf>
    <xf numFmtId="0" fontId="23" fillId="0" borderId="0" xfId="0" applyFont="1" applyAlignment="1" quotePrefix="1">
      <alignment wrapText="1"/>
    </xf>
    <xf numFmtId="0" fontId="23" fillId="0" borderId="0" xfId="0" applyFont="1" applyAlignment="1">
      <alignment wrapText="1"/>
    </xf>
    <xf numFmtId="0" fontId="17" fillId="0" borderId="71" xfId="0" applyFont="1" applyBorder="1" applyAlignment="1">
      <alignment horizontal="center" vertical="center" wrapText="1"/>
    </xf>
    <xf numFmtId="0" fontId="23" fillId="0" borderId="76" xfId="0" applyFont="1" applyBorder="1" applyAlignment="1">
      <alignment horizontal="center"/>
    </xf>
    <xf numFmtId="0" fontId="23" fillId="0" borderId="74" xfId="0" applyFont="1" applyBorder="1" applyAlignment="1">
      <alignment horizontal="center"/>
    </xf>
    <xf numFmtId="0" fontId="23" fillId="0" borderId="75" xfId="0" applyFont="1" applyBorder="1" applyAlignment="1">
      <alignment horizontal="center"/>
    </xf>
    <xf numFmtId="0" fontId="17" fillId="0" borderId="59" xfId="0" applyFont="1" applyBorder="1" applyAlignment="1">
      <alignment horizontal="center" vertical="center" wrapText="1"/>
    </xf>
    <xf numFmtId="0" fontId="17" fillId="0" borderId="89" xfId="0" applyFont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 wrapText="1"/>
    </xf>
    <xf numFmtId="0" fontId="17" fillId="0" borderId="9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1" fontId="18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92" xfId="0" applyFont="1" applyBorder="1" applyAlignment="1">
      <alignment horizontal="center"/>
    </xf>
    <xf numFmtId="0" fontId="29" fillId="0" borderId="93" xfId="0" applyFont="1" applyBorder="1" applyAlignment="1">
      <alignment horizontal="center"/>
    </xf>
    <xf numFmtId="0" fontId="29" fillId="0" borderId="94" xfId="0" applyFont="1" applyBorder="1" applyAlignment="1">
      <alignment horizontal="center"/>
    </xf>
    <xf numFmtId="0" fontId="29" fillId="0" borderId="58" xfId="0" applyFont="1" applyBorder="1" applyAlignment="1">
      <alignment horizontal="center"/>
    </xf>
    <xf numFmtId="0" fontId="29" fillId="0" borderId="95" xfId="0" applyFont="1" applyBorder="1" applyAlignment="1">
      <alignment horizontal="center"/>
    </xf>
    <xf numFmtId="0" fontId="29" fillId="0" borderId="96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97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77" fillId="0" borderId="0" xfId="0" applyFont="1" applyBorder="1" applyAlignment="1">
      <alignment horizontal="center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Comma 2" xfId="61"/>
    <cellStyle name="Dobro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Isticanje1" xfId="71"/>
    <cellStyle name="Isticanje2" xfId="72"/>
    <cellStyle name="Isticanje3" xfId="73"/>
    <cellStyle name="Isticanje4" xfId="74"/>
    <cellStyle name="Isticanje5" xfId="75"/>
    <cellStyle name="Isticanje6" xfId="76"/>
    <cellStyle name="Izlaz" xfId="77"/>
    <cellStyle name="Izračun" xfId="78"/>
    <cellStyle name="Linked Cell" xfId="79"/>
    <cellStyle name="Loše" xfId="80"/>
    <cellStyle name="Naslov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 2" xfId="88"/>
    <cellStyle name="Note" xfId="89"/>
    <cellStyle name="Obično_PRM-IZ - 2005 -2007 " xfId="90"/>
    <cellStyle name="Output" xfId="91"/>
    <cellStyle name="Percent" xfId="92"/>
    <cellStyle name="Povezana ćelija" xfId="93"/>
    <cellStyle name="Followed Hyperlink" xfId="94"/>
    <cellStyle name="Provjera ćelije" xfId="95"/>
    <cellStyle name="Tekst objašnjenja" xfId="96"/>
    <cellStyle name="Tekst upozorenja" xfId="97"/>
    <cellStyle name="Title" xfId="98"/>
    <cellStyle name="Total" xfId="99"/>
    <cellStyle name="Ukupni zbroj" xfId="100"/>
    <cellStyle name="Unos" xfId="101"/>
    <cellStyle name="Currency" xfId="102"/>
    <cellStyle name="Currency [0]" xfId="103"/>
    <cellStyle name="Warning Text" xfId="104"/>
    <cellStyle name="Comma" xfId="105"/>
    <cellStyle name="Comma [0]" xfId="106"/>
    <cellStyle name="Zarez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19050</xdr:rowOff>
    </xdr:from>
    <xdr:to>
      <xdr:col>0</xdr:col>
      <xdr:colOff>2409825</xdr:colOff>
      <xdr:row>6</xdr:row>
      <xdr:rowOff>762000</xdr:rowOff>
    </xdr:to>
    <xdr:sp>
      <xdr:nvSpPr>
        <xdr:cNvPr id="1" name="Line 1"/>
        <xdr:cNvSpPr>
          <a:spLocks/>
        </xdr:cNvSpPr>
      </xdr:nvSpPr>
      <xdr:spPr>
        <a:xfrm>
          <a:off x="28575" y="819150"/>
          <a:ext cx="23812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s-josipovac-punitovacki-001@skole.t-com.hr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zoomScale="75" zoomScaleNormal="75" zoomScaleSheetLayoutView="80" zoomScalePageLayoutView="0" workbookViewId="0" topLeftCell="B97">
      <selection activeCell="E117" sqref="E117"/>
    </sheetView>
  </sheetViews>
  <sheetFormatPr defaultColWidth="9.140625" defaultRowHeight="12.75"/>
  <cols>
    <col min="1" max="1" width="17.28125" style="135" customWidth="1"/>
    <col min="2" max="2" width="37.140625" style="135" customWidth="1"/>
    <col min="3" max="3" width="10.57421875" style="135" customWidth="1"/>
    <col min="4" max="4" width="17.00390625" style="135" customWidth="1"/>
    <col min="5" max="5" width="10.8515625" style="135" customWidth="1"/>
    <col min="6" max="6" width="10.7109375" style="135" customWidth="1"/>
    <col min="7" max="7" width="10.28125" style="135" customWidth="1"/>
    <col min="8" max="8" width="11.8515625" style="208" customWidth="1"/>
    <col min="9" max="9" width="11.28125" style="135" customWidth="1"/>
    <col min="10" max="10" width="13.8515625" style="135" customWidth="1"/>
    <col min="11" max="11" width="14.00390625" style="135" customWidth="1"/>
    <col min="12" max="12" width="14.57421875" style="135" customWidth="1"/>
    <col min="13" max="13" width="15.57421875" style="135" customWidth="1"/>
    <col min="14" max="14" width="22.8515625" style="135" customWidth="1"/>
    <col min="15" max="15" width="0.13671875" style="135" customWidth="1"/>
    <col min="16" max="16384" width="9.140625" style="135" customWidth="1"/>
  </cols>
  <sheetData>
    <row r="1" spans="2:8" s="111" customFormat="1" ht="12.75">
      <c r="B1" s="114"/>
      <c r="H1" s="114"/>
    </row>
    <row r="2" spans="1:11" s="118" customFormat="1" ht="16.5" thickBot="1">
      <c r="A2" s="115" t="s">
        <v>52</v>
      </c>
      <c r="B2" s="116" t="s">
        <v>128</v>
      </c>
      <c r="C2" s="117"/>
      <c r="D2" s="117"/>
      <c r="E2" s="117"/>
      <c r="F2" s="117"/>
      <c r="G2" s="117"/>
      <c r="H2" s="346" t="s">
        <v>195</v>
      </c>
      <c r="I2" s="347"/>
      <c r="J2" s="347"/>
      <c r="K2" s="348"/>
    </row>
    <row r="3" spans="1:8" s="121" customFormat="1" ht="20.25" customHeight="1">
      <c r="A3" s="119" t="s">
        <v>60</v>
      </c>
      <c r="B3" s="120" t="s">
        <v>129</v>
      </c>
      <c r="H3" s="122"/>
    </row>
    <row r="4" spans="1:8" s="121" customFormat="1" ht="20.25" customHeight="1">
      <c r="A4" s="119" t="s">
        <v>61</v>
      </c>
      <c r="B4" s="123" t="s">
        <v>130</v>
      </c>
      <c r="H4" s="122"/>
    </row>
    <row r="5" s="121" customFormat="1" ht="14.25" customHeight="1">
      <c r="H5" s="122"/>
    </row>
    <row r="6" spans="1:12" s="125" customFormat="1" ht="18">
      <c r="A6" s="115" t="s">
        <v>0</v>
      </c>
      <c r="B6" s="124" t="s">
        <v>113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</row>
    <row r="7" spans="1:12" s="117" customFormat="1" ht="18">
      <c r="A7" s="115" t="s">
        <v>1</v>
      </c>
      <c r="B7" s="126" t="s">
        <v>127</v>
      </c>
      <c r="C7" s="115"/>
      <c r="D7" s="115"/>
      <c r="E7" s="127" t="s">
        <v>193</v>
      </c>
      <c r="F7" s="115"/>
      <c r="G7" s="115"/>
      <c r="H7" s="115"/>
      <c r="I7" s="115"/>
      <c r="J7" s="115"/>
      <c r="K7" s="115"/>
      <c r="L7" s="115"/>
    </row>
    <row r="8" spans="2:12" s="117" customFormat="1" ht="15.75">
      <c r="B8" s="128"/>
      <c r="C8" s="128"/>
      <c r="D8" s="129"/>
      <c r="E8" s="129"/>
      <c r="F8" s="129"/>
      <c r="G8" s="129"/>
      <c r="H8" s="129"/>
      <c r="I8" s="129"/>
      <c r="J8" s="129"/>
      <c r="K8" s="129"/>
      <c r="L8" s="129"/>
    </row>
    <row r="9" spans="1:12" s="117" customFormat="1" ht="15.75">
      <c r="A9" s="117" t="s">
        <v>178</v>
      </c>
      <c r="B9" s="128"/>
      <c r="C9" s="128"/>
      <c r="D9" s="129"/>
      <c r="E9" s="129"/>
      <c r="F9" s="129"/>
      <c r="G9" s="129"/>
      <c r="H9" s="129"/>
      <c r="I9" s="129"/>
      <c r="J9" s="129"/>
      <c r="K9" s="129"/>
      <c r="L9" s="129"/>
    </row>
    <row r="10" spans="1:8" s="117" customFormat="1" ht="15.75">
      <c r="A10" s="130" t="s">
        <v>179</v>
      </c>
      <c r="B10" s="130" t="s">
        <v>180</v>
      </c>
      <c r="C10" s="130"/>
      <c r="D10" s="130"/>
      <c r="E10" s="130"/>
      <c r="F10" s="130"/>
      <c r="G10" s="130"/>
      <c r="H10" s="128"/>
    </row>
    <row r="11" spans="1:8" s="117" customFormat="1" ht="15.75">
      <c r="A11" s="130" t="s">
        <v>2</v>
      </c>
      <c r="B11" s="130" t="s">
        <v>196</v>
      </c>
      <c r="C11" s="130"/>
      <c r="D11" s="130"/>
      <c r="E11" s="130"/>
      <c r="F11" s="130"/>
      <c r="G11" s="130"/>
      <c r="H11" s="128"/>
    </row>
    <row r="12" spans="1:8" s="117" customFormat="1" ht="15.75">
      <c r="A12" s="130" t="s">
        <v>181</v>
      </c>
      <c r="B12" s="131" t="s">
        <v>182</v>
      </c>
      <c r="C12" s="130"/>
      <c r="D12" s="130"/>
      <c r="E12" s="130"/>
      <c r="F12" s="130"/>
      <c r="G12" s="130"/>
      <c r="H12" s="128"/>
    </row>
    <row r="13" spans="1:8" s="117" customFormat="1" ht="15.75">
      <c r="A13" s="130"/>
      <c r="B13" s="130"/>
      <c r="C13" s="130"/>
      <c r="D13" s="130"/>
      <c r="E13" s="130"/>
      <c r="F13" s="130"/>
      <c r="G13" s="130"/>
      <c r="H13" s="128"/>
    </row>
    <row r="14" spans="1:12" s="121" customFormat="1" ht="15.75">
      <c r="A14" s="115" t="s">
        <v>3</v>
      </c>
      <c r="B14" s="115"/>
      <c r="C14" s="115"/>
      <c r="D14" s="115"/>
      <c r="E14" s="115"/>
      <c r="F14" s="115"/>
      <c r="G14" s="115"/>
      <c r="H14" s="132"/>
      <c r="I14" s="132"/>
      <c r="J14" s="132"/>
      <c r="K14" s="132"/>
      <c r="L14" s="132"/>
    </row>
    <row r="15" spans="1:12" s="121" customFormat="1" ht="15.75">
      <c r="A15" s="115" t="s">
        <v>197</v>
      </c>
      <c r="B15" s="133"/>
      <c r="C15" s="133"/>
      <c r="D15" s="133"/>
      <c r="E15" s="133"/>
      <c r="F15" s="133"/>
      <c r="G15" s="133"/>
      <c r="H15" s="132"/>
      <c r="I15" s="132"/>
      <c r="J15" s="132"/>
      <c r="K15" s="132"/>
      <c r="L15" s="132"/>
    </row>
    <row r="16" spans="7:8" s="121" customFormat="1" ht="13.5" thickBot="1">
      <c r="G16" s="134"/>
      <c r="H16" s="122"/>
    </row>
    <row r="17" spans="1:12" ht="14.25" customHeight="1" thickBot="1" thickTop="1">
      <c r="A17" s="363" t="s">
        <v>4</v>
      </c>
      <c r="B17" s="367" t="s">
        <v>5</v>
      </c>
      <c r="C17" s="360" t="s">
        <v>62</v>
      </c>
      <c r="D17" s="363" t="s">
        <v>201</v>
      </c>
      <c r="E17" s="349" t="s">
        <v>199</v>
      </c>
      <c r="F17" s="350"/>
      <c r="G17" s="351"/>
      <c r="H17" s="363" t="s">
        <v>200</v>
      </c>
      <c r="I17" s="357" t="s">
        <v>6</v>
      </c>
      <c r="J17" s="358"/>
      <c r="K17" s="358"/>
      <c r="L17" s="359"/>
    </row>
    <row r="18" spans="1:12" ht="26.25" customHeight="1" thickBot="1" thickTop="1">
      <c r="A18" s="366"/>
      <c r="B18" s="366"/>
      <c r="C18" s="361"/>
      <c r="D18" s="355"/>
      <c r="E18" s="352"/>
      <c r="F18" s="353"/>
      <c r="G18" s="354"/>
      <c r="H18" s="355"/>
      <c r="I18" s="355" t="s">
        <v>53</v>
      </c>
      <c r="J18" s="355" t="s">
        <v>54</v>
      </c>
      <c r="K18" s="355" t="s">
        <v>125</v>
      </c>
      <c r="L18" s="355" t="s">
        <v>55</v>
      </c>
    </row>
    <row r="19" spans="1:12" ht="13.5" thickTop="1">
      <c r="A19" s="366"/>
      <c r="B19" s="366"/>
      <c r="C19" s="361"/>
      <c r="D19" s="355"/>
      <c r="E19" s="136"/>
      <c r="F19" s="136"/>
      <c r="G19" s="136"/>
      <c r="H19" s="355"/>
      <c r="I19" s="355"/>
      <c r="J19" s="355"/>
      <c r="K19" s="355"/>
      <c r="L19" s="355"/>
    </row>
    <row r="20" spans="1:12" ht="12.75">
      <c r="A20" s="366"/>
      <c r="B20" s="366"/>
      <c r="C20" s="361"/>
      <c r="D20" s="355"/>
      <c r="E20" s="136" t="s">
        <v>183</v>
      </c>
      <c r="F20" s="136" t="s">
        <v>191</v>
      </c>
      <c r="G20" s="136" t="s">
        <v>198</v>
      </c>
      <c r="H20" s="355"/>
      <c r="I20" s="355"/>
      <c r="J20" s="355"/>
      <c r="K20" s="355"/>
      <c r="L20" s="355"/>
    </row>
    <row r="21" spans="1:12" ht="74.25" customHeight="1" thickBot="1">
      <c r="A21" s="137"/>
      <c r="B21" s="138"/>
      <c r="C21" s="362"/>
      <c r="D21" s="356"/>
      <c r="E21" s="137"/>
      <c r="F21" s="137"/>
      <c r="G21" s="139"/>
      <c r="H21" s="356"/>
      <c r="I21" s="356"/>
      <c r="J21" s="356"/>
      <c r="K21" s="356"/>
      <c r="L21" s="356"/>
    </row>
    <row r="22" spans="1:12" ht="13.5" thickTop="1">
      <c r="A22" s="140" t="s">
        <v>7</v>
      </c>
      <c r="B22" s="141" t="s">
        <v>8</v>
      </c>
      <c r="C22" s="141" t="s">
        <v>9</v>
      </c>
      <c r="D22" s="141" t="s">
        <v>10</v>
      </c>
      <c r="E22" s="141" t="s">
        <v>11</v>
      </c>
      <c r="F22" s="141" t="s">
        <v>12</v>
      </c>
      <c r="G22" s="141" t="s">
        <v>13</v>
      </c>
      <c r="H22" s="142" t="s">
        <v>14</v>
      </c>
      <c r="I22" s="141" t="s">
        <v>15</v>
      </c>
      <c r="J22" s="141" t="s">
        <v>16</v>
      </c>
      <c r="K22" s="141" t="s">
        <v>17</v>
      </c>
      <c r="L22" s="143" t="s">
        <v>18</v>
      </c>
    </row>
    <row r="23" spans="1:12" s="147" customFormat="1" ht="12.75">
      <c r="A23" s="144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6"/>
    </row>
    <row r="24" spans="1:12" ht="25.5">
      <c r="A24" s="148"/>
      <c r="B24" s="149" t="s">
        <v>19</v>
      </c>
      <c r="C24" s="150">
        <f aca="true" t="shared" si="0" ref="C24:H24">SUM(C25:C33)</f>
        <v>13</v>
      </c>
      <c r="D24" s="150">
        <f t="shared" si="0"/>
        <v>13</v>
      </c>
      <c r="E24" s="150">
        <f t="shared" si="0"/>
        <v>13</v>
      </c>
      <c r="F24" s="150">
        <f t="shared" si="0"/>
        <v>13</v>
      </c>
      <c r="G24" s="151">
        <f t="shared" si="0"/>
        <v>13</v>
      </c>
      <c r="H24" s="150">
        <f t="shared" si="0"/>
        <v>13</v>
      </c>
      <c r="I24" s="152"/>
      <c r="J24" s="152"/>
      <c r="K24" s="153"/>
      <c r="L24" s="154">
        <f>SUM(L25:L33)</f>
        <v>16.13</v>
      </c>
    </row>
    <row r="25" spans="1:12" ht="12.75">
      <c r="A25" s="155"/>
      <c r="B25" s="156" t="s">
        <v>20</v>
      </c>
      <c r="C25" s="156">
        <v>1</v>
      </c>
      <c r="D25" s="157">
        <v>1</v>
      </c>
      <c r="E25" s="156">
        <v>1</v>
      </c>
      <c r="F25" s="156">
        <v>1</v>
      </c>
      <c r="G25" s="156">
        <v>1</v>
      </c>
      <c r="H25" s="157">
        <v>1</v>
      </c>
      <c r="I25" s="158">
        <v>1.74</v>
      </c>
      <c r="J25" s="158">
        <v>1.991</v>
      </c>
      <c r="K25" s="158">
        <v>2.353</v>
      </c>
      <c r="L25" s="159">
        <f>E25*K25</f>
        <v>2.353</v>
      </c>
    </row>
    <row r="26" spans="1:12" ht="12.75">
      <c r="A26" s="155"/>
      <c r="B26" s="156" t="s">
        <v>21</v>
      </c>
      <c r="C26" s="156"/>
      <c r="D26" s="160"/>
      <c r="E26" s="156"/>
      <c r="F26" s="156"/>
      <c r="G26" s="156"/>
      <c r="H26" s="160"/>
      <c r="I26" s="161"/>
      <c r="J26" s="161"/>
      <c r="K26" s="161"/>
      <c r="L26" s="159">
        <f aca="true" t="shared" si="1" ref="L26:L32">E26*K26</f>
        <v>0</v>
      </c>
    </row>
    <row r="27" spans="1:12" ht="12.75">
      <c r="A27" s="155"/>
      <c r="B27" s="156" t="s">
        <v>22</v>
      </c>
      <c r="C27" s="156"/>
      <c r="D27" s="156"/>
      <c r="E27" s="156"/>
      <c r="F27" s="156"/>
      <c r="G27" s="156"/>
      <c r="H27" s="156"/>
      <c r="I27" s="161"/>
      <c r="J27" s="161"/>
      <c r="K27" s="161"/>
      <c r="L27" s="159">
        <f t="shared" si="1"/>
        <v>0</v>
      </c>
    </row>
    <row r="28" spans="1:12" s="166" customFormat="1" ht="12.75">
      <c r="A28" s="162"/>
      <c r="B28" s="163" t="s">
        <v>23</v>
      </c>
      <c r="C28" s="164">
        <v>11</v>
      </c>
      <c r="D28" s="164">
        <v>11</v>
      </c>
      <c r="E28" s="164">
        <v>11</v>
      </c>
      <c r="F28" s="164">
        <v>11</v>
      </c>
      <c r="G28" s="164">
        <v>11</v>
      </c>
      <c r="H28" s="164">
        <v>11</v>
      </c>
      <c r="I28" s="158">
        <v>7.5</v>
      </c>
      <c r="J28" s="158">
        <v>13.22</v>
      </c>
      <c r="K28" s="158">
        <v>1.202</v>
      </c>
      <c r="L28" s="165">
        <f>E28*K28</f>
        <v>13.222</v>
      </c>
    </row>
    <row r="29" spans="1:12" ht="12.75">
      <c r="A29" s="155"/>
      <c r="B29" s="156" t="s">
        <v>192</v>
      </c>
      <c r="C29" s="156">
        <v>1</v>
      </c>
      <c r="D29" s="156">
        <v>1</v>
      </c>
      <c r="E29" s="156">
        <v>1</v>
      </c>
      <c r="F29" s="156">
        <v>1</v>
      </c>
      <c r="G29" s="156">
        <v>1</v>
      </c>
      <c r="H29" s="156">
        <v>1</v>
      </c>
      <c r="I29" s="161">
        <v>1.29</v>
      </c>
      <c r="J29" s="158">
        <v>1.277</v>
      </c>
      <c r="K29" s="158">
        <v>0.555</v>
      </c>
      <c r="L29" s="159">
        <f>E29*K29</f>
        <v>0.555</v>
      </c>
    </row>
    <row r="30" spans="1:12" ht="25.5">
      <c r="A30" s="155"/>
      <c r="B30" s="156" t="s">
        <v>24</v>
      </c>
      <c r="C30" s="156"/>
      <c r="D30" s="156"/>
      <c r="E30" s="156"/>
      <c r="F30" s="156"/>
      <c r="G30" s="156"/>
      <c r="H30" s="156"/>
      <c r="I30" s="167"/>
      <c r="J30" s="167"/>
      <c r="K30" s="161"/>
      <c r="L30" s="159">
        <f t="shared" si="1"/>
        <v>0</v>
      </c>
    </row>
    <row r="31" spans="1:12" ht="25.5">
      <c r="A31" s="155"/>
      <c r="B31" s="156" t="s">
        <v>25</v>
      </c>
      <c r="C31" s="156"/>
      <c r="D31" s="156"/>
      <c r="E31" s="156"/>
      <c r="F31" s="156"/>
      <c r="G31" s="156"/>
      <c r="H31" s="156"/>
      <c r="I31" s="167"/>
      <c r="J31" s="167"/>
      <c r="K31" s="161"/>
      <c r="L31" s="159">
        <f t="shared" si="1"/>
        <v>0</v>
      </c>
    </row>
    <row r="32" spans="1:12" ht="12.75">
      <c r="A32" s="155"/>
      <c r="B32" s="156" t="s">
        <v>26</v>
      </c>
      <c r="C32" s="156"/>
      <c r="D32" s="156"/>
      <c r="E32" s="156"/>
      <c r="F32" s="156"/>
      <c r="G32" s="156"/>
      <c r="H32" s="156"/>
      <c r="I32" s="167"/>
      <c r="J32" s="167"/>
      <c r="K32" s="161"/>
      <c r="L32" s="159">
        <f t="shared" si="1"/>
        <v>0</v>
      </c>
    </row>
    <row r="33" spans="1:12" ht="12.75">
      <c r="A33" s="168"/>
      <c r="B33" s="160" t="s">
        <v>131</v>
      </c>
      <c r="C33" s="160"/>
      <c r="D33" s="160"/>
      <c r="E33" s="160"/>
      <c r="F33" s="160"/>
      <c r="G33" s="169"/>
      <c r="H33" s="160"/>
      <c r="I33" s="160"/>
      <c r="J33" s="160"/>
      <c r="K33" s="160"/>
      <c r="L33" s="165"/>
    </row>
    <row r="34" spans="1:12" s="175" customFormat="1" ht="25.5">
      <c r="A34" s="148"/>
      <c r="B34" s="112" t="s">
        <v>27</v>
      </c>
      <c r="C34" s="170">
        <f aca="true" t="shared" si="2" ref="C34:H34">SUM(C35:C41)</f>
        <v>13</v>
      </c>
      <c r="D34" s="170">
        <f t="shared" si="2"/>
        <v>13</v>
      </c>
      <c r="E34" s="170">
        <f t="shared" si="2"/>
        <v>13</v>
      </c>
      <c r="F34" s="170">
        <f t="shared" si="2"/>
        <v>13</v>
      </c>
      <c r="G34" s="171">
        <f t="shared" si="2"/>
        <v>13</v>
      </c>
      <c r="H34" s="170">
        <f t="shared" si="2"/>
        <v>13</v>
      </c>
      <c r="I34" s="172"/>
      <c r="J34" s="172"/>
      <c r="K34" s="173"/>
      <c r="L34" s="174">
        <f>SUM(L35:L41)</f>
        <v>19.284</v>
      </c>
    </row>
    <row r="35" spans="1:12" s="175" customFormat="1" ht="12.75">
      <c r="A35" s="176"/>
      <c r="B35" s="113" t="s">
        <v>28</v>
      </c>
      <c r="C35" s="113"/>
      <c r="D35" s="113"/>
      <c r="E35" s="113"/>
      <c r="F35" s="113"/>
      <c r="G35" s="113"/>
      <c r="H35" s="113"/>
      <c r="I35" s="113"/>
      <c r="J35" s="113"/>
      <c r="K35" s="113"/>
      <c r="L35" s="177">
        <f aca="true" t="shared" si="3" ref="L35:L41">E35*K35</f>
        <v>0</v>
      </c>
    </row>
    <row r="36" spans="1:12" s="175" customFormat="1" ht="12.75">
      <c r="A36" s="176"/>
      <c r="B36" s="113" t="s">
        <v>29</v>
      </c>
      <c r="C36" s="113">
        <v>1</v>
      </c>
      <c r="D36" s="113">
        <v>1</v>
      </c>
      <c r="E36" s="113">
        <v>1</v>
      </c>
      <c r="F36" s="113">
        <v>1</v>
      </c>
      <c r="G36" s="113">
        <v>1</v>
      </c>
      <c r="H36" s="113">
        <v>1</v>
      </c>
      <c r="I36" s="178">
        <v>1.12</v>
      </c>
      <c r="J36" s="178">
        <v>0.146</v>
      </c>
      <c r="K36" s="178">
        <v>1.33</v>
      </c>
      <c r="L36" s="179">
        <f t="shared" si="3"/>
        <v>1.33</v>
      </c>
    </row>
    <row r="37" spans="1:12" s="175" customFormat="1" ht="12.75">
      <c r="A37" s="176"/>
      <c r="B37" s="113" t="s">
        <v>22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77">
        <f t="shared" si="3"/>
        <v>0</v>
      </c>
    </row>
    <row r="38" spans="1:12" s="175" customFormat="1" ht="12.75">
      <c r="A38" s="176"/>
      <c r="B38" s="113" t="s">
        <v>23</v>
      </c>
      <c r="C38" s="180">
        <v>12</v>
      </c>
      <c r="D38" s="180">
        <v>12</v>
      </c>
      <c r="E38" s="180">
        <v>12</v>
      </c>
      <c r="F38" s="180">
        <v>12</v>
      </c>
      <c r="G38" s="180">
        <v>12</v>
      </c>
      <c r="H38" s="180">
        <v>12</v>
      </c>
      <c r="I38" s="113">
        <v>18.78</v>
      </c>
      <c r="J38" s="113">
        <v>18.9</v>
      </c>
      <c r="K38" s="178">
        <v>1.575</v>
      </c>
      <c r="L38" s="179">
        <f>E38*K38-0.946</f>
        <v>17.953999999999997</v>
      </c>
    </row>
    <row r="39" spans="1:12" s="175" customFormat="1" ht="25.5">
      <c r="A39" s="176"/>
      <c r="B39" s="113" t="s">
        <v>24</v>
      </c>
      <c r="C39" s="113"/>
      <c r="D39" s="113"/>
      <c r="E39" s="113"/>
      <c r="F39" s="113"/>
      <c r="G39" s="113"/>
      <c r="H39" s="113"/>
      <c r="I39" s="113"/>
      <c r="J39" s="113"/>
      <c r="K39" s="113"/>
      <c r="L39" s="177">
        <f t="shared" si="3"/>
        <v>0</v>
      </c>
    </row>
    <row r="40" spans="1:12" s="175" customFormat="1" ht="25.5">
      <c r="A40" s="176"/>
      <c r="B40" s="113" t="s">
        <v>25</v>
      </c>
      <c r="C40" s="113"/>
      <c r="D40" s="113"/>
      <c r="E40" s="113"/>
      <c r="F40" s="113"/>
      <c r="G40" s="113"/>
      <c r="H40" s="113"/>
      <c r="I40" s="113"/>
      <c r="J40" s="113"/>
      <c r="K40" s="113"/>
      <c r="L40" s="177">
        <f t="shared" si="3"/>
        <v>0</v>
      </c>
    </row>
    <row r="41" spans="1:12" s="175" customFormat="1" ht="12.75">
      <c r="A41" s="181"/>
      <c r="B41" s="113"/>
      <c r="C41" s="182"/>
      <c r="D41" s="182"/>
      <c r="E41" s="182"/>
      <c r="F41" s="182"/>
      <c r="G41" s="183"/>
      <c r="H41" s="182"/>
      <c r="I41" s="182"/>
      <c r="J41" s="182"/>
      <c r="K41" s="182"/>
      <c r="L41" s="177">
        <f t="shared" si="3"/>
        <v>0</v>
      </c>
    </row>
    <row r="42" spans="1:12" ht="25.5">
      <c r="A42" s="184"/>
      <c r="B42" s="149" t="s">
        <v>30</v>
      </c>
      <c r="C42" s="150">
        <f aca="true" t="shared" si="4" ref="C42:H42">SUM(C43:C51)</f>
        <v>3</v>
      </c>
      <c r="D42" s="150">
        <f t="shared" si="4"/>
        <v>3</v>
      </c>
      <c r="E42" s="150">
        <f t="shared" si="4"/>
        <v>3</v>
      </c>
      <c r="F42" s="150">
        <f t="shared" si="4"/>
        <v>3</v>
      </c>
      <c r="G42" s="151">
        <f t="shared" si="4"/>
        <v>3</v>
      </c>
      <c r="H42" s="150">
        <f t="shared" si="4"/>
        <v>3</v>
      </c>
      <c r="I42" s="152"/>
      <c r="J42" s="152"/>
      <c r="K42" s="153"/>
      <c r="L42" s="185">
        <f>SUM(L43:L51)</f>
        <v>3.0010000000000003</v>
      </c>
    </row>
    <row r="43" spans="1:12" ht="12.75">
      <c r="A43" s="155"/>
      <c r="B43" s="156" t="s">
        <v>29</v>
      </c>
      <c r="C43" s="156"/>
      <c r="D43" s="157"/>
      <c r="E43" s="156"/>
      <c r="F43" s="156"/>
      <c r="G43" s="156"/>
      <c r="H43" s="157"/>
      <c r="I43" s="156"/>
      <c r="J43" s="156"/>
      <c r="K43" s="156"/>
      <c r="L43" s="159">
        <f aca="true" t="shared" si="5" ref="L43:L53">E43*K43</f>
        <v>0</v>
      </c>
    </row>
    <row r="44" spans="1:12" ht="12.75">
      <c r="A44" s="155"/>
      <c r="B44" s="156" t="s">
        <v>22</v>
      </c>
      <c r="C44" s="156">
        <v>1</v>
      </c>
      <c r="D44" s="156">
        <v>1</v>
      </c>
      <c r="E44" s="156">
        <v>1</v>
      </c>
      <c r="F44" s="156">
        <v>1</v>
      </c>
      <c r="G44" s="156">
        <v>1</v>
      </c>
      <c r="H44" s="156">
        <v>1</v>
      </c>
      <c r="I44" s="156">
        <v>0.95</v>
      </c>
      <c r="J44" s="156">
        <v>0.95</v>
      </c>
      <c r="K44" s="156">
        <v>1.024</v>
      </c>
      <c r="L44" s="159">
        <f t="shared" si="5"/>
        <v>1.024</v>
      </c>
    </row>
    <row r="45" spans="1:12" ht="12.75">
      <c r="A45" s="155"/>
      <c r="B45" s="156" t="s">
        <v>31</v>
      </c>
      <c r="C45" s="156"/>
      <c r="D45" s="156"/>
      <c r="E45" s="156"/>
      <c r="F45" s="156"/>
      <c r="G45" s="156"/>
      <c r="H45" s="156"/>
      <c r="I45" s="156"/>
      <c r="J45" s="156"/>
      <c r="K45" s="156"/>
      <c r="L45" s="159">
        <f t="shared" si="5"/>
        <v>0</v>
      </c>
    </row>
    <row r="46" spans="1:12" ht="12.75">
      <c r="A46" s="155"/>
      <c r="B46" s="156" t="s">
        <v>23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9">
        <f t="shared" si="5"/>
        <v>0</v>
      </c>
    </row>
    <row r="47" spans="1:12" ht="25.5">
      <c r="A47" s="155"/>
      <c r="B47" s="156" t="s">
        <v>24</v>
      </c>
      <c r="C47" s="156"/>
      <c r="D47" s="156"/>
      <c r="E47" s="156"/>
      <c r="F47" s="156"/>
      <c r="G47" s="156"/>
      <c r="H47" s="156"/>
      <c r="I47" s="156"/>
      <c r="J47" s="156"/>
      <c r="K47" s="156"/>
      <c r="L47" s="159">
        <f t="shared" si="5"/>
        <v>0</v>
      </c>
    </row>
    <row r="48" spans="1:12" ht="25.5">
      <c r="A48" s="155"/>
      <c r="B48" s="156" t="s">
        <v>25</v>
      </c>
      <c r="C48" s="156"/>
      <c r="D48" s="156"/>
      <c r="E48" s="156"/>
      <c r="F48" s="156"/>
      <c r="G48" s="156"/>
      <c r="H48" s="156"/>
      <c r="I48" s="156"/>
      <c r="J48" s="156"/>
      <c r="K48" s="156"/>
      <c r="L48" s="159">
        <f t="shared" si="5"/>
        <v>0</v>
      </c>
    </row>
    <row r="49" spans="1:12" ht="12.75">
      <c r="A49" s="155"/>
      <c r="B49" s="156" t="s">
        <v>32</v>
      </c>
      <c r="C49" s="186"/>
      <c r="D49" s="156"/>
      <c r="E49" s="156"/>
      <c r="F49" s="156"/>
      <c r="G49" s="156"/>
      <c r="H49" s="156"/>
      <c r="I49" s="156"/>
      <c r="J49" s="156"/>
      <c r="K49" s="156"/>
      <c r="L49" s="159">
        <f t="shared" si="5"/>
        <v>0</v>
      </c>
    </row>
    <row r="50" spans="1:12" ht="12.75">
      <c r="A50" s="168"/>
      <c r="B50" s="160" t="s">
        <v>132</v>
      </c>
      <c r="C50" s="160">
        <v>1</v>
      </c>
      <c r="D50" s="160">
        <v>1</v>
      </c>
      <c r="E50" s="160">
        <v>1</v>
      </c>
      <c r="F50" s="160">
        <v>1</v>
      </c>
      <c r="G50" s="160">
        <v>1</v>
      </c>
      <c r="H50" s="160">
        <v>1</v>
      </c>
      <c r="I50" s="160">
        <v>0.8</v>
      </c>
      <c r="J50" s="160">
        <v>0.8</v>
      </c>
      <c r="K50" s="160">
        <v>0.875</v>
      </c>
      <c r="L50" s="159">
        <f>E50*K50</f>
        <v>0.875</v>
      </c>
    </row>
    <row r="51" spans="1:12" ht="12.75">
      <c r="A51" s="187"/>
      <c r="B51" s="188" t="s">
        <v>184</v>
      </c>
      <c r="C51" s="188">
        <v>1</v>
      </c>
      <c r="D51" s="188">
        <v>1</v>
      </c>
      <c r="E51" s="188">
        <v>1</v>
      </c>
      <c r="F51" s="188">
        <v>1</v>
      </c>
      <c r="G51" s="189">
        <v>1</v>
      </c>
      <c r="H51" s="188">
        <v>1</v>
      </c>
      <c r="I51" s="188">
        <v>0.8</v>
      </c>
      <c r="J51" s="188">
        <v>0.8</v>
      </c>
      <c r="K51" s="188">
        <f>0.669+0.433</f>
        <v>1.102</v>
      </c>
      <c r="L51" s="159">
        <f t="shared" si="5"/>
        <v>1.102</v>
      </c>
    </row>
    <row r="52" spans="1:12" ht="12.75">
      <c r="A52" s="148"/>
      <c r="B52" s="149" t="s">
        <v>33</v>
      </c>
      <c r="C52" s="150">
        <f aca="true" t="shared" si="6" ref="C52:H52">SUM(C53:C56)</f>
        <v>7</v>
      </c>
      <c r="D52" s="150">
        <f t="shared" si="6"/>
        <v>7</v>
      </c>
      <c r="E52" s="150">
        <f t="shared" si="6"/>
        <v>7</v>
      </c>
      <c r="F52" s="150">
        <f t="shared" si="6"/>
        <v>7</v>
      </c>
      <c r="G52" s="151">
        <f t="shared" si="6"/>
        <v>7</v>
      </c>
      <c r="H52" s="150">
        <f t="shared" si="6"/>
        <v>7</v>
      </c>
      <c r="I52" s="152"/>
      <c r="J52" s="152"/>
      <c r="K52" s="153"/>
      <c r="L52" s="185">
        <f>SUM(L53:L56)</f>
        <v>3.493</v>
      </c>
    </row>
    <row r="53" spans="1:12" ht="12.75">
      <c r="A53" s="155"/>
      <c r="B53" s="156" t="s">
        <v>34</v>
      </c>
      <c r="C53" s="156">
        <v>7</v>
      </c>
      <c r="D53" s="156">
        <v>7</v>
      </c>
      <c r="E53" s="156">
        <v>7</v>
      </c>
      <c r="F53" s="156">
        <v>7</v>
      </c>
      <c r="G53" s="156">
        <v>7</v>
      </c>
      <c r="H53" s="156">
        <v>7</v>
      </c>
      <c r="I53" s="156">
        <v>3.72</v>
      </c>
      <c r="J53" s="156">
        <v>3.491</v>
      </c>
      <c r="K53" s="163">
        <v>0.499</v>
      </c>
      <c r="L53" s="159">
        <f t="shared" si="5"/>
        <v>3.493</v>
      </c>
    </row>
    <row r="54" spans="1:12" ht="12.75">
      <c r="A54" s="155"/>
      <c r="B54" s="156"/>
      <c r="C54" s="156"/>
      <c r="D54" s="156"/>
      <c r="E54" s="156"/>
      <c r="F54" s="156"/>
      <c r="G54" s="189"/>
      <c r="H54" s="156"/>
      <c r="I54" s="156"/>
      <c r="J54" s="156"/>
      <c r="K54" s="156"/>
      <c r="L54" s="159">
        <f>E54*K54</f>
        <v>0</v>
      </c>
    </row>
    <row r="55" spans="1:12" ht="12.75">
      <c r="A55" s="155"/>
      <c r="B55" s="156"/>
      <c r="C55" s="156"/>
      <c r="D55" s="156"/>
      <c r="E55" s="156"/>
      <c r="F55" s="156"/>
      <c r="G55" s="190"/>
      <c r="H55" s="156"/>
      <c r="I55" s="156"/>
      <c r="J55" s="156"/>
      <c r="K55" s="156"/>
      <c r="L55" s="159">
        <f>E55*K55</f>
        <v>0</v>
      </c>
    </row>
    <row r="56" spans="1:12" ht="12.75">
      <c r="A56" s="187"/>
      <c r="B56" s="188"/>
      <c r="C56" s="188"/>
      <c r="D56" s="188"/>
      <c r="E56" s="188"/>
      <c r="F56" s="188"/>
      <c r="G56" s="191"/>
      <c r="H56" s="160"/>
      <c r="I56" s="188"/>
      <c r="J56" s="188"/>
      <c r="K56" s="188"/>
      <c r="L56" s="159">
        <f>E56*K56</f>
        <v>0</v>
      </c>
    </row>
    <row r="57" spans="1:12" ht="12.75">
      <c r="A57" s="148"/>
      <c r="B57" s="149" t="s">
        <v>57</v>
      </c>
      <c r="C57" s="150">
        <f aca="true" t="shared" si="7" ref="C57:H57">SUM(C58:C61)</f>
        <v>0</v>
      </c>
      <c r="D57" s="150">
        <f t="shared" si="7"/>
        <v>0</v>
      </c>
      <c r="E57" s="150">
        <f t="shared" si="7"/>
        <v>0</v>
      </c>
      <c r="F57" s="150">
        <f t="shared" si="7"/>
        <v>0</v>
      </c>
      <c r="G57" s="151">
        <f t="shared" si="7"/>
        <v>0</v>
      </c>
      <c r="H57" s="150">
        <f t="shared" si="7"/>
        <v>0</v>
      </c>
      <c r="I57" s="152"/>
      <c r="J57" s="152"/>
      <c r="K57" s="153"/>
      <c r="L57" s="192">
        <f>SUM(L58:L61)</f>
        <v>0</v>
      </c>
    </row>
    <row r="58" spans="1:12" ht="12.75">
      <c r="A58" s="155"/>
      <c r="B58" s="156" t="s">
        <v>35</v>
      </c>
      <c r="C58" s="160"/>
      <c r="D58" s="160"/>
      <c r="E58" s="160"/>
      <c r="F58" s="160"/>
      <c r="G58" s="160"/>
      <c r="H58" s="160"/>
      <c r="I58" s="160"/>
      <c r="J58" s="160"/>
      <c r="K58" s="160"/>
      <c r="L58" s="159">
        <f>E58*K58</f>
        <v>0</v>
      </c>
    </row>
    <row r="59" spans="1:12" ht="12.75">
      <c r="A59" s="155"/>
      <c r="B59" s="156" t="s">
        <v>36</v>
      </c>
      <c r="C59" s="156"/>
      <c r="D59" s="156"/>
      <c r="E59" s="156"/>
      <c r="F59" s="156"/>
      <c r="G59" s="156"/>
      <c r="H59" s="156"/>
      <c r="I59" s="156"/>
      <c r="J59" s="156"/>
      <c r="K59" s="156"/>
      <c r="L59" s="159">
        <f>E59*K59</f>
        <v>0</v>
      </c>
    </row>
    <row r="60" spans="1:12" ht="12.75">
      <c r="A60" s="155"/>
      <c r="B60" s="156" t="s">
        <v>58</v>
      </c>
      <c r="C60" s="156"/>
      <c r="D60" s="156"/>
      <c r="E60" s="156"/>
      <c r="F60" s="156"/>
      <c r="G60" s="190"/>
      <c r="H60" s="156"/>
      <c r="I60" s="156"/>
      <c r="J60" s="156"/>
      <c r="K60" s="156"/>
      <c r="L60" s="159">
        <f>E60*K60</f>
        <v>0</v>
      </c>
    </row>
    <row r="61" spans="1:12" ht="13.5" thickBot="1">
      <c r="A61" s="155"/>
      <c r="B61" s="156" t="s">
        <v>59</v>
      </c>
      <c r="C61" s="156"/>
      <c r="D61" s="156"/>
      <c r="E61" s="156"/>
      <c r="F61" s="156"/>
      <c r="G61" s="190"/>
      <c r="H61" s="193"/>
      <c r="I61" s="156"/>
      <c r="J61" s="156"/>
      <c r="K61" s="156"/>
      <c r="L61" s="159">
        <f>E61*K61</f>
        <v>0</v>
      </c>
    </row>
    <row r="62" spans="1:12" s="197" customFormat="1" ht="16.5" thickBot="1" thickTop="1">
      <c r="A62" s="364" t="s">
        <v>56</v>
      </c>
      <c r="B62" s="365"/>
      <c r="C62" s="194">
        <f aca="true" t="shared" si="8" ref="C62:H62">SUM(C24+C34+C42+C52+C57)</f>
        <v>36</v>
      </c>
      <c r="D62" s="194">
        <f t="shared" si="8"/>
        <v>36</v>
      </c>
      <c r="E62" s="194">
        <f t="shared" si="8"/>
        <v>36</v>
      </c>
      <c r="F62" s="194">
        <f t="shared" si="8"/>
        <v>36</v>
      </c>
      <c r="G62" s="194">
        <f t="shared" si="8"/>
        <v>36</v>
      </c>
      <c r="H62" s="194">
        <f t="shared" si="8"/>
        <v>36</v>
      </c>
      <c r="I62" s="195"/>
      <c r="J62" s="195"/>
      <c r="K62" s="196"/>
      <c r="L62" s="194">
        <f>SUM(L24+L34+L42+L52+L57)</f>
        <v>41.908</v>
      </c>
    </row>
    <row r="63" s="197" customFormat="1" ht="13.5" thickTop="1">
      <c r="H63" s="198"/>
    </row>
    <row r="64" s="197" customFormat="1" ht="12.75">
      <c r="H64" s="198"/>
    </row>
    <row r="65" spans="1:11" ht="12.75">
      <c r="A65" s="199" t="s">
        <v>37</v>
      </c>
      <c r="H65" s="199"/>
      <c r="I65" s="199"/>
      <c r="J65" s="199"/>
      <c r="K65" s="199"/>
    </row>
    <row r="66" spans="1:12" ht="13.5" thickBot="1">
      <c r="A66" s="200" t="s">
        <v>135</v>
      </c>
      <c r="B66" s="201"/>
      <c r="C66" s="201"/>
      <c r="D66" s="201"/>
      <c r="E66" s="201"/>
      <c r="F66" s="201"/>
      <c r="G66" s="201"/>
      <c r="H66" s="200"/>
      <c r="I66" s="200"/>
      <c r="J66" s="200"/>
      <c r="K66" s="200"/>
      <c r="L66" s="201"/>
    </row>
    <row r="67" spans="1:12" ht="13.5" thickBot="1">
      <c r="A67" s="200"/>
      <c r="B67" s="201"/>
      <c r="C67" s="201"/>
      <c r="D67" s="201"/>
      <c r="E67" s="201"/>
      <c r="F67" s="201"/>
      <c r="G67" s="201"/>
      <c r="H67" s="200"/>
      <c r="I67" s="200"/>
      <c r="J67" s="200"/>
      <c r="K67" s="200"/>
      <c r="L67" s="201"/>
    </row>
    <row r="68" spans="1:12" ht="13.5" thickBot="1">
      <c r="A68" s="200"/>
      <c r="B68" s="201"/>
      <c r="C68" s="201"/>
      <c r="D68" s="201"/>
      <c r="E68" s="201"/>
      <c r="F68" s="201"/>
      <c r="G68" s="201"/>
      <c r="H68" s="200"/>
      <c r="I68" s="200"/>
      <c r="J68" s="200"/>
      <c r="K68" s="200"/>
      <c r="L68" s="201"/>
    </row>
    <row r="69" ht="12.75">
      <c r="H69" s="135"/>
    </row>
    <row r="70" ht="12.75">
      <c r="H70" s="135"/>
    </row>
    <row r="71" spans="1:8" s="121" customFormat="1" ht="12.75">
      <c r="A71" s="119" t="s">
        <v>38</v>
      </c>
      <c r="B71" s="119"/>
      <c r="C71" s="119"/>
      <c r="D71" s="119"/>
      <c r="E71" s="119"/>
      <c r="F71" s="119"/>
      <c r="G71" s="119"/>
      <c r="H71" s="119"/>
    </row>
    <row r="72" spans="1:8" s="121" customFormat="1" ht="12.75">
      <c r="A72" s="119" t="s">
        <v>39</v>
      </c>
      <c r="B72" s="119"/>
      <c r="C72" s="119"/>
      <c r="D72" s="119"/>
      <c r="E72" s="119"/>
      <c r="F72" s="119"/>
      <c r="G72" s="119"/>
      <c r="H72" s="119"/>
    </row>
    <row r="73" s="121" customFormat="1" ht="12.75">
      <c r="A73" s="121" t="s">
        <v>185</v>
      </c>
    </row>
    <row r="74" s="121" customFormat="1" ht="12.75">
      <c r="A74" s="121" t="s">
        <v>194</v>
      </c>
    </row>
    <row r="75" s="121" customFormat="1" ht="12.75"/>
    <row r="76" s="121" customFormat="1" ht="12.75"/>
    <row r="77" s="121" customFormat="1" ht="12.75"/>
    <row r="78" s="121" customFormat="1" ht="12.75"/>
    <row r="79" s="121" customFormat="1" ht="12.75"/>
    <row r="80" spans="1:8" ht="12.75">
      <c r="A80" s="121"/>
      <c r="B80" s="121"/>
      <c r="C80" s="121"/>
      <c r="D80" s="121"/>
      <c r="E80" s="121"/>
      <c r="F80" s="121"/>
      <c r="G80" s="121"/>
      <c r="H80" s="199"/>
    </row>
    <row r="81" spans="1:8" ht="12.75">
      <c r="A81" s="199" t="s">
        <v>219</v>
      </c>
      <c r="B81" s="199"/>
      <c r="C81" s="199"/>
      <c r="D81" s="199"/>
      <c r="E81" s="199"/>
      <c r="F81" s="199"/>
      <c r="H81" s="135"/>
    </row>
    <row r="82" spans="7:8" ht="12.75">
      <c r="G82" s="202"/>
      <c r="H82" s="135"/>
    </row>
    <row r="83" spans="1:8" ht="12.75">
      <c r="A83" s="199" t="s">
        <v>40</v>
      </c>
      <c r="B83" s="199">
        <v>2010</v>
      </c>
      <c r="C83" s="199"/>
      <c r="H83" s="135"/>
    </row>
    <row r="84" ht="12.75">
      <c r="H84" s="135"/>
    </row>
    <row r="85" spans="1:12" ht="12.75">
      <c r="A85" s="202"/>
      <c r="B85" s="202" t="s">
        <v>41</v>
      </c>
      <c r="C85" s="278">
        <f>L62</f>
        <v>41.908</v>
      </c>
      <c r="D85" s="203" t="s">
        <v>42</v>
      </c>
      <c r="E85" s="204">
        <v>5108.84</v>
      </c>
      <c r="F85" s="202" t="s">
        <v>43</v>
      </c>
      <c r="G85" s="202" t="s">
        <v>44</v>
      </c>
      <c r="H85" s="202"/>
      <c r="J85" s="205"/>
      <c r="L85" s="206">
        <f>C85*E85*12*1.022+2</f>
        <v>2625739.9350540806</v>
      </c>
    </row>
    <row r="86" spans="1:12" ht="12.75">
      <c r="A86" s="202"/>
      <c r="B86" s="202"/>
      <c r="C86" s="202"/>
      <c r="D86" s="202"/>
      <c r="E86" s="202"/>
      <c r="F86" s="202"/>
      <c r="G86" s="202"/>
      <c r="H86" s="202"/>
      <c r="J86" s="207"/>
      <c r="L86" s="206"/>
    </row>
    <row r="87" spans="1:12" ht="12.75">
      <c r="A87" s="202"/>
      <c r="B87" s="202"/>
      <c r="C87" s="202"/>
      <c r="D87" s="202"/>
      <c r="E87" s="202"/>
      <c r="F87" s="202"/>
      <c r="G87" s="202" t="s">
        <v>45</v>
      </c>
      <c r="H87" s="202"/>
      <c r="J87" s="207"/>
      <c r="L87" s="206">
        <v>429000</v>
      </c>
    </row>
    <row r="88" spans="1:12" ht="12.75">
      <c r="A88" s="202"/>
      <c r="B88" s="202"/>
      <c r="C88" s="202"/>
      <c r="D88" s="202"/>
      <c r="E88" s="202"/>
      <c r="F88" s="202"/>
      <c r="G88" s="202"/>
      <c r="H88" s="202"/>
      <c r="J88" s="207"/>
      <c r="L88" s="208"/>
    </row>
    <row r="89" spans="1:12" ht="13.5" thickBot="1">
      <c r="A89" s="209"/>
      <c r="B89" s="210"/>
      <c r="C89" s="210"/>
      <c r="D89" s="209"/>
      <c r="E89" s="202"/>
      <c r="F89" s="202"/>
      <c r="G89" s="202" t="s">
        <v>46</v>
      </c>
      <c r="H89" s="209"/>
      <c r="I89" s="211"/>
      <c r="J89" s="212"/>
      <c r="K89" s="212"/>
      <c r="L89" s="212">
        <f>L85*17.2%-37</f>
        <v>451590.2688293018</v>
      </c>
    </row>
    <row r="90" spans="1:10" ht="13.5" thickTop="1">
      <c r="A90" s="209"/>
      <c r="B90" s="210"/>
      <c r="C90" s="210"/>
      <c r="D90" s="209"/>
      <c r="E90" s="202"/>
      <c r="F90" s="202"/>
      <c r="G90" s="213"/>
      <c r="H90" s="213"/>
      <c r="J90" s="207"/>
    </row>
    <row r="91" spans="1:12" ht="13.5" thickBot="1">
      <c r="A91" s="209"/>
      <c r="B91" s="209"/>
      <c r="C91" s="209"/>
      <c r="D91" s="209"/>
      <c r="E91" s="209"/>
      <c r="F91" s="209"/>
      <c r="G91" s="209" t="s">
        <v>47</v>
      </c>
      <c r="H91" s="209"/>
      <c r="J91" s="214"/>
      <c r="L91" s="212">
        <f>SUM(L85:L89)</f>
        <v>3506330.2038833825</v>
      </c>
    </row>
    <row r="92" spans="1:10" ht="13.5" thickTop="1">
      <c r="A92" s="209"/>
      <c r="B92" s="209"/>
      <c r="C92" s="209"/>
      <c r="D92" s="209"/>
      <c r="E92" s="209"/>
      <c r="F92" s="209"/>
      <c r="G92" s="209"/>
      <c r="H92" s="209"/>
      <c r="J92" s="215"/>
    </row>
    <row r="93" spans="1:10" ht="12.75">
      <c r="A93" s="216"/>
      <c r="B93" s="216"/>
      <c r="C93" s="216"/>
      <c r="D93" s="209"/>
      <c r="E93" s="209"/>
      <c r="F93" s="209"/>
      <c r="G93" s="209"/>
      <c r="H93" s="209"/>
      <c r="J93" s="215"/>
    </row>
    <row r="94" spans="1:10" ht="12.75">
      <c r="A94" s="217" t="s">
        <v>48</v>
      </c>
      <c r="B94" s="199">
        <v>2011</v>
      </c>
      <c r="C94" s="199"/>
      <c r="H94" s="135"/>
      <c r="J94" s="215"/>
    </row>
    <row r="95" spans="8:10" ht="12.75">
      <c r="H95" s="135"/>
      <c r="J95" s="215"/>
    </row>
    <row r="96" spans="1:12" ht="38.25">
      <c r="A96" s="202"/>
      <c r="B96" s="218" t="s">
        <v>49</v>
      </c>
      <c r="C96" s="279">
        <f>L62</f>
        <v>41.908</v>
      </c>
      <c r="D96" s="203" t="s">
        <v>42</v>
      </c>
      <c r="E96" s="204">
        <f>E85</f>
        <v>5108.84</v>
      </c>
      <c r="F96" s="202" t="s">
        <v>43</v>
      </c>
      <c r="G96" s="202" t="s">
        <v>44</v>
      </c>
      <c r="H96" s="202"/>
      <c r="J96" s="205"/>
      <c r="L96" s="206">
        <f>L85*1.022+4</f>
        <v>2683510.2136252704</v>
      </c>
    </row>
    <row r="97" spans="1:12" ht="12.75">
      <c r="A97" s="202"/>
      <c r="B97" s="202"/>
      <c r="C97" s="202"/>
      <c r="D97" s="202"/>
      <c r="E97" s="202"/>
      <c r="F97" s="202"/>
      <c r="G97" s="202"/>
      <c r="H97" s="202"/>
      <c r="J97" s="207"/>
      <c r="L97" s="206"/>
    </row>
    <row r="98" spans="1:12" ht="12.75">
      <c r="A98" s="202"/>
      <c r="B98" s="202"/>
      <c r="C98" s="202"/>
      <c r="D98" s="202"/>
      <c r="E98" s="202"/>
      <c r="F98" s="202"/>
      <c r="G98" s="202" t="s">
        <v>45</v>
      </c>
      <c r="H98" s="202"/>
      <c r="J98" s="207"/>
      <c r="L98" s="206">
        <f>$L$87</f>
        <v>429000</v>
      </c>
    </row>
    <row r="99" spans="1:12" ht="12.75">
      <c r="A99" s="202"/>
      <c r="B99" s="202"/>
      <c r="C99" s="202"/>
      <c r="D99" s="202"/>
      <c r="E99" s="202"/>
      <c r="F99" s="202"/>
      <c r="G99" s="202"/>
      <c r="H99" s="202"/>
      <c r="J99" s="207"/>
      <c r="L99" s="206"/>
    </row>
    <row r="100" spans="1:12" ht="13.5" thickBot="1">
      <c r="A100" s="209"/>
      <c r="B100" s="210"/>
      <c r="C100" s="210"/>
      <c r="D100" s="209"/>
      <c r="E100" s="202"/>
      <c r="F100" s="202"/>
      <c r="G100" s="202" t="s">
        <v>46</v>
      </c>
      <c r="H100" s="209"/>
      <c r="I100" s="211"/>
      <c r="J100" s="212"/>
      <c r="K100" s="212"/>
      <c r="L100" s="206">
        <f>L96*17.2%</f>
        <v>461563.75674354646</v>
      </c>
    </row>
    <row r="101" spans="1:12" ht="13.5" thickTop="1">
      <c r="A101" s="209"/>
      <c r="B101" s="210"/>
      <c r="C101" s="210"/>
      <c r="D101" s="209"/>
      <c r="E101" s="202"/>
      <c r="F101" s="202"/>
      <c r="G101" s="213"/>
      <c r="H101" s="213"/>
      <c r="J101" s="207"/>
      <c r="L101" s="206" t="s">
        <v>187</v>
      </c>
    </row>
    <row r="102" spans="1:13" ht="13.5" thickBot="1">
      <c r="A102" s="209"/>
      <c r="B102" s="209"/>
      <c r="C102" s="209"/>
      <c r="D102" s="209"/>
      <c r="E102" s="209"/>
      <c r="F102" s="209"/>
      <c r="G102" s="209" t="s">
        <v>47</v>
      </c>
      <c r="H102" s="209"/>
      <c r="J102" s="214"/>
      <c r="L102" s="212">
        <f>SUM(L96:L100)</f>
        <v>3574073.970368817</v>
      </c>
      <c r="M102" s="219"/>
    </row>
    <row r="103" spans="1:12" ht="13.5" thickTop="1">
      <c r="A103" s="209"/>
      <c r="B103" s="209"/>
      <c r="C103" s="209"/>
      <c r="D103" s="209"/>
      <c r="E103" s="209"/>
      <c r="F103" s="209"/>
      <c r="G103" s="209"/>
      <c r="H103" s="209"/>
      <c r="J103" s="215"/>
      <c r="L103" s="206"/>
    </row>
    <row r="104" spans="1:12" ht="12.75">
      <c r="A104" s="208"/>
      <c r="B104" s="208"/>
      <c r="C104" s="208"/>
      <c r="D104" s="208"/>
      <c r="E104" s="208"/>
      <c r="F104" s="208"/>
      <c r="G104" s="208"/>
      <c r="J104" s="215"/>
      <c r="L104" s="206"/>
    </row>
    <row r="105" spans="1:12" ht="12.75">
      <c r="A105" s="199" t="s">
        <v>50</v>
      </c>
      <c r="B105" s="199">
        <v>2011</v>
      </c>
      <c r="C105" s="199"/>
      <c r="H105" s="135"/>
      <c r="J105" s="215"/>
      <c r="L105" s="206"/>
    </row>
    <row r="106" spans="8:12" ht="12.75">
      <c r="H106" s="135"/>
      <c r="J106" s="215"/>
      <c r="L106" s="206"/>
    </row>
    <row r="107" spans="1:12" ht="38.25">
      <c r="A107" s="202"/>
      <c r="B107" s="218" t="s">
        <v>51</v>
      </c>
      <c r="C107" s="279">
        <f>L62</f>
        <v>41.908</v>
      </c>
      <c r="D107" s="203" t="s">
        <v>42</v>
      </c>
      <c r="E107" s="204">
        <f>E85</f>
        <v>5108.84</v>
      </c>
      <c r="F107" s="202" t="s">
        <v>43</v>
      </c>
      <c r="G107" s="202" t="s">
        <v>44</v>
      </c>
      <c r="H107" s="202"/>
      <c r="J107" s="205"/>
      <c r="L107" s="206">
        <f>L96*1.022+3</f>
        <v>2742550.4383250265</v>
      </c>
    </row>
    <row r="108" spans="1:12" ht="12.75">
      <c r="A108" s="202"/>
      <c r="B108" s="202"/>
      <c r="C108" s="202"/>
      <c r="D108" s="202"/>
      <c r="E108" s="202"/>
      <c r="F108" s="202"/>
      <c r="G108" s="202"/>
      <c r="H108" s="202"/>
      <c r="J108" s="207"/>
      <c r="L108" s="206"/>
    </row>
    <row r="109" spans="1:12" ht="12.75">
      <c r="A109" s="202"/>
      <c r="B109" s="202"/>
      <c r="C109" s="202"/>
      <c r="D109" s="202"/>
      <c r="E109" s="202"/>
      <c r="F109" s="202"/>
      <c r="G109" s="202" t="s">
        <v>45</v>
      </c>
      <c r="H109" s="202"/>
      <c r="J109" s="207"/>
      <c r="L109" s="206">
        <f>L98</f>
        <v>429000</v>
      </c>
    </row>
    <row r="110" spans="1:12" ht="12.75">
      <c r="A110" s="202"/>
      <c r="B110" s="202"/>
      <c r="C110" s="202"/>
      <c r="D110" s="202"/>
      <c r="E110" s="202"/>
      <c r="F110" s="202"/>
      <c r="G110" s="202"/>
      <c r="H110" s="202"/>
      <c r="J110" s="207"/>
      <c r="L110" s="206"/>
    </row>
    <row r="111" spans="1:12" ht="13.5" thickBot="1">
      <c r="A111" s="209"/>
      <c r="B111" s="210"/>
      <c r="C111" s="210"/>
      <c r="D111" s="209"/>
      <c r="E111" s="202"/>
      <c r="F111" s="202"/>
      <c r="G111" s="202" t="s">
        <v>46</v>
      </c>
      <c r="H111" s="209"/>
      <c r="I111" s="211"/>
      <c r="J111" s="212"/>
      <c r="K111" s="212"/>
      <c r="L111" s="206">
        <f>L107*17.2%+1</f>
        <v>471719.67539190454</v>
      </c>
    </row>
    <row r="112" spans="1:12" ht="13.5" thickTop="1">
      <c r="A112" s="209"/>
      <c r="B112" s="210"/>
      <c r="C112" s="210"/>
      <c r="D112" s="209"/>
      <c r="E112" s="202"/>
      <c r="F112" s="202"/>
      <c r="G112" s="213"/>
      <c r="H112" s="213"/>
      <c r="J112" s="207"/>
      <c r="L112" s="206"/>
    </row>
    <row r="113" spans="1:12" ht="13.5" thickBot="1">
      <c r="A113" s="209"/>
      <c r="B113" s="209"/>
      <c r="C113" s="209"/>
      <c r="D113" s="209"/>
      <c r="E113" s="209"/>
      <c r="F113" s="209"/>
      <c r="G113" s="209" t="s">
        <v>47</v>
      </c>
      <c r="H113" s="209"/>
      <c r="J113" s="214"/>
      <c r="L113" s="212">
        <f>SUM(L107:L111)</f>
        <v>3643270.113716931</v>
      </c>
    </row>
    <row r="114" spans="1:13" s="222" customFormat="1" ht="15.75" thickTop="1">
      <c r="A114" s="220"/>
      <c r="B114" s="221"/>
      <c r="C114" s="221"/>
      <c r="D114" s="221"/>
      <c r="E114" s="221"/>
      <c r="F114" s="221"/>
      <c r="G114" s="221"/>
      <c r="H114" s="221"/>
      <c r="L114" s="223"/>
      <c r="M114" s="224"/>
    </row>
    <row r="115" spans="1:8" ht="15">
      <c r="A115" s="225"/>
      <c r="B115" s="222"/>
      <c r="C115" s="222"/>
      <c r="D115" s="222"/>
      <c r="E115" s="222"/>
      <c r="F115" s="222"/>
      <c r="G115" s="222"/>
      <c r="H115" s="199"/>
    </row>
    <row r="116" spans="1:12" ht="15">
      <c r="A116" s="225"/>
      <c r="B116" s="226"/>
      <c r="C116" s="226"/>
      <c r="D116" s="227"/>
      <c r="E116" s="227"/>
      <c r="F116" s="228"/>
      <c r="G116" s="228"/>
      <c r="H116" s="228"/>
      <c r="I116" s="228"/>
      <c r="J116" s="228"/>
      <c r="K116" s="229" t="s">
        <v>106</v>
      </c>
      <c r="L116" s="228"/>
    </row>
    <row r="117" spans="1:12" ht="12.75" customHeight="1">
      <c r="A117" s="225" t="s">
        <v>104</v>
      </c>
      <c r="B117" s="230" t="s">
        <v>177</v>
      </c>
      <c r="C117" s="228"/>
      <c r="D117" s="229" t="s">
        <v>105</v>
      </c>
      <c r="E117" s="227"/>
      <c r="F117" s="228"/>
      <c r="G117" s="229"/>
      <c r="H117" s="229" t="s">
        <v>117</v>
      </c>
      <c r="I117" s="229"/>
      <c r="J117" s="228"/>
      <c r="K117" s="228"/>
      <c r="L117" s="228"/>
    </row>
    <row r="118" spans="1:12" ht="15">
      <c r="A118" s="225" t="s">
        <v>2</v>
      </c>
      <c r="B118" s="230" t="s">
        <v>196</v>
      </c>
      <c r="C118" s="228"/>
      <c r="D118" s="227" t="s">
        <v>252</v>
      </c>
      <c r="E118" s="227"/>
      <c r="F118" s="228"/>
      <c r="G118" s="228"/>
      <c r="H118" s="228"/>
      <c r="I118" s="228"/>
      <c r="J118" s="228"/>
      <c r="K118" s="231"/>
      <c r="L118" s="231"/>
    </row>
    <row r="119" spans="6:12" ht="12.75">
      <c r="F119" s="209"/>
      <c r="H119" s="209"/>
      <c r="K119" s="202" t="s">
        <v>133</v>
      </c>
      <c r="L119" s="209"/>
    </row>
    <row r="120" spans="6:12" ht="12.75">
      <c r="F120" s="209"/>
      <c r="H120" s="209"/>
      <c r="K120" s="209"/>
      <c r="L120" s="209"/>
    </row>
    <row r="121" spans="8:12" ht="12.75">
      <c r="H121" s="209"/>
      <c r="I121" s="209"/>
      <c r="J121" s="209"/>
      <c r="K121" s="209"/>
      <c r="L121" s="209"/>
    </row>
    <row r="122" spans="8:12" ht="12.75">
      <c r="H122" s="216"/>
      <c r="I122" s="209"/>
      <c r="J122" s="209"/>
      <c r="K122" s="209"/>
      <c r="L122" s="209"/>
    </row>
    <row r="123" ht="12.75">
      <c r="H123" s="217"/>
    </row>
    <row r="124" ht="12.75">
      <c r="H124" s="135"/>
    </row>
    <row r="125" spans="8:12" ht="12.75">
      <c r="H125" s="202"/>
      <c r="I125" s="203"/>
      <c r="J125" s="202"/>
      <c r="K125" s="202"/>
      <c r="L125" s="202"/>
    </row>
    <row r="126" spans="8:12" ht="12.75">
      <c r="H126" s="202"/>
      <c r="I126" s="202"/>
      <c r="J126" s="202"/>
      <c r="K126" s="202"/>
      <c r="L126" s="202"/>
    </row>
    <row r="127" spans="8:12" ht="12.75">
      <c r="H127" s="202"/>
      <c r="I127" s="202"/>
      <c r="J127" s="202"/>
      <c r="K127" s="202"/>
      <c r="L127" s="202"/>
    </row>
    <row r="128" spans="8:12" ht="12.75">
      <c r="H128" s="202"/>
      <c r="I128" s="202"/>
      <c r="J128" s="202"/>
      <c r="K128" s="202"/>
      <c r="L128" s="202"/>
    </row>
    <row r="129" spans="8:12" ht="12.75">
      <c r="H129" s="209"/>
      <c r="I129" s="209"/>
      <c r="J129" s="202"/>
      <c r="K129" s="202"/>
      <c r="L129" s="209"/>
    </row>
    <row r="130" spans="8:12" ht="12.75">
      <c r="H130" s="209"/>
      <c r="I130" s="209"/>
      <c r="J130" s="202"/>
      <c r="K130" s="202"/>
      <c r="L130" s="209"/>
    </row>
    <row r="131" spans="8:12" ht="12.75">
      <c r="H131" s="209"/>
      <c r="I131" s="209"/>
      <c r="J131" s="209"/>
      <c r="K131" s="209"/>
      <c r="L131" s="209"/>
    </row>
    <row r="132" spans="8:12" ht="12.75">
      <c r="H132" s="209"/>
      <c r="I132" s="209"/>
      <c r="J132" s="209"/>
      <c r="K132" s="209"/>
      <c r="L132" s="209"/>
    </row>
    <row r="133" spans="9:12" ht="12.75">
      <c r="I133" s="208"/>
      <c r="J133" s="208"/>
      <c r="K133" s="208"/>
      <c r="L133" s="208"/>
    </row>
    <row r="134" ht="12.75">
      <c r="H134" s="199"/>
    </row>
    <row r="135" ht="12.75">
      <c r="H135" s="135"/>
    </row>
    <row r="136" spans="8:12" ht="12.75">
      <c r="H136" s="202"/>
      <c r="I136" s="203"/>
      <c r="J136" s="202"/>
      <c r="K136" s="202"/>
      <c r="L136" s="202"/>
    </row>
    <row r="137" spans="8:12" ht="12.75">
      <c r="H137" s="202"/>
      <c r="I137" s="202"/>
      <c r="J137" s="202"/>
      <c r="K137" s="202"/>
      <c r="L137" s="202"/>
    </row>
    <row r="138" spans="8:12" ht="12.75">
      <c r="H138" s="202"/>
      <c r="I138" s="202"/>
      <c r="J138" s="202"/>
      <c r="K138" s="202"/>
      <c r="L138" s="202"/>
    </row>
    <row r="139" spans="8:12" ht="12.75">
      <c r="H139" s="202"/>
      <c r="I139" s="202"/>
      <c r="J139" s="202"/>
      <c r="K139" s="202"/>
      <c r="L139" s="202"/>
    </row>
    <row r="140" spans="8:12" ht="12.75">
      <c r="H140" s="209"/>
      <c r="I140" s="209"/>
      <c r="J140" s="202"/>
      <c r="K140" s="202"/>
      <c r="L140" s="209"/>
    </row>
    <row r="141" spans="8:12" ht="12.75">
      <c r="H141" s="209"/>
      <c r="I141" s="209"/>
      <c r="J141" s="202"/>
      <c r="K141" s="202"/>
      <c r="L141" s="209"/>
    </row>
    <row r="142" spans="8:12" ht="12.75">
      <c r="H142" s="209"/>
      <c r="I142" s="209"/>
      <c r="J142" s="209"/>
      <c r="K142" s="209"/>
      <c r="L142" s="209"/>
    </row>
    <row r="143" spans="8:12" ht="12.75">
      <c r="H143" s="209"/>
      <c r="I143" s="209"/>
      <c r="J143" s="209"/>
      <c r="K143" s="209"/>
      <c r="L143" s="209"/>
    </row>
    <row r="144" spans="9:12" ht="12.75">
      <c r="I144" s="208"/>
      <c r="J144" s="208"/>
      <c r="K144" s="208"/>
      <c r="L144" s="208"/>
    </row>
    <row r="145" spans="8:12" ht="12.75">
      <c r="H145" s="232"/>
      <c r="I145" s="208"/>
      <c r="J145" s="208"/>
      <c r="K145" s="208"/>
      <c r="L145" s="208"/>
    </row>
    <row r="146" spans="8:12" ht="12.75">
      <c r="H146" s="232"/>
      <c r="I146" s="208"/>
      <c r="J146" s="208"/>
      <c r="K146" s="208"/>
      <c r="L146" s="208"/>
    </row>
  </sheetData>
  <sheetProtection/>
  <mergeCells count="13">
    <mergeCell ref="C17:C21"/>
    <mergeCell ref="H17:H21"/>
    <mergeCell ref="D17:D21"/>
    <mergeCell ref="A62:B62"/>
    <mergeCell ref="A17:A20"/>
    <mergeCell ref="B17:B20"/>
    <mergeCell ref="H2:K2"/>
    <mergeCell ref="E17:G18"/>
    <mergeCell ref="L18:L21"/>
    <mergeCell ref="I17:L17"/>
    <mergeCell ref="K18:K21"/>
    <mergeCell ref="J18:J21"/>
    <mergeCell ref="I18:I21"/>
  </mergeCells>
  <hyperlinks>
    <hyperlink ref="B12" r:id="rId1" display="os-josipovac-punitovacki-001@skole.t-com.hr"/>
  </hyperlinks>
  <printOptions horizontalCentered="1" verticalCentered="1"/>
  <pageMargins left="0" right="0" top="0" bottom="0" header="0" footer="0"/>
  <pageSetup cellComments="asDisplayed" horizontalDpi="180" verticalDpi="180" orientation="portrait" paperSize="9" scale="57" r:id="rId4"/>
  <rowBreaks count="1" manualBreakCount="1">
    <brk id="62" max="11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03"/>
  <sheetViews>
    <sheetView view="pageBreakPreview" zoomScaleNormal="65" zoomScaleSheetLayoutView="100" zoomScalePageLayoutView="0" workbookViewId="0" topLeftCell="A26">
      <selection activeCell="A77" sqref="A77"/>
    </sheetView>
  </sheetViews>
  <sheetFormatPr defaultColWidth="9.140625" defaultRowHeight="12.75"/>
  <cols>
    <col min="1" max="1" width="23.28125" style="24" customWidth="1"/>
    <col min="2" max="2" width="40.140625" style="22" customWidth="1"/>
    <col min="3" max="3" width="13.140625" style="8" customWidth="1"/>
    <col min="4" max="4" width="13.28125" style="23" customWidth="1"/>
    <col min="5" max="5" width="13.7109375" style="23" customWidth="1"/>
    <col min="6" max="6" width="10.7109375" style="8" customWidth="1"/>
    <col min="7" max="7" width="10.57421875" style="8" customWidth="1"/>
    <col min="8" max="8" width="7.8515625" style="8" customWidth="1"/>
    <col min="9" max="9" width="10.57421875" style="8" bestFit="1" customWidth="1"/>
    <col min="10" max="10" width="12.8515625" style="8" customWidth="1"/>
    <col min="11" max="12" width="13.8515625" style="8" customWidth="1"/>
    <col min="13" max="14" width="11.00390625" style="8" customWidth="1"/>
    <col min="15" max="15" width="13.7109375" style="13" customWidth="1"/>
    <col min="16" max="16" width="16.7109375" style="8" hidden="1" customWidth="1"/>
    <col min="17" max="17" width="16.421875" style="8" hidden="1" customWidth="1"/>
    <col min="18" max="18" width="17.7109375" style="8" customWidth="1"/>
    <col min="19" max="19" width="14.8515625" style="8" customWidth="1"/>
    <col min="20" max="20" width="19.28125" style="8" customWidth="1"/>
    <col min="21" max="21" width="16.7109375" style="8" customWidth="1"/>
    <col min="22" max="16384" width="9.140625" style="8" customWidth="1"/>
  </cols>
  <sheetData>
    <row r="1" ht="18.75">
      <c r="A1" s="21" t="s">
        <v>126</v>
      </c>
    </row>
    <row r="2" ht="9" customHeight="1" thickBot="1"/>
    <row r="3" spans="1:15" ht="16.5" thickBot="1">
      <c r="A3" s="3" t="s">
        <v>52</v>
      </c>
      <c r="B3" s="4" t="s">
        <v>128</v>
      </c>
      <c r="C3" s="25"/>
      <c r="G3" s="26"/>
      <c r="H3" s="374" t="s">
        <v>112</v>
      </c>
      <c r="I3" s="375"/>
      <c r="J3" s="375"/>
      <c r="K3" s="375"/>
      <c r="L3" s="375"/>
      <c r="M3" s="376"/>
      <c r="N3" s="313"/>
      <c r="O3" s="26"/>
    </row>
    <row r="4" spans="1:3" ht="19.5" customHeight="1">
      <c r="A4" s="5" t="s">
        <v>60</v>
      </c>
      <c r="B4" s="27" t="s">
        <v>186</v>
      </c>
      <c r="C4" s="28"/>
    </row>
    <row r="5" spans="1:3" ht="17.25" customHeight="1">
      <c r="A5" s="5" t="s">
        <v>61</v>
      </c>
      <c r="B5" s="6" t="s">
        <v>134</v>
      </c>
      <c r="C5" s="29"/>
    </row>
    <row r="6" spans="1:2" ht="17.25" customHeight="1">
      <c r="A6" s="5"/>
      <c r="B6" s="2"/>
    </row>
    <row r="7" spans="1:2" ht="18">
      <c r="A7" s="3" t="s">
        <v>0</v>
      </c>
      <c r="B7" s="7" t="s">
        <v>107</v>
      </c>
    </row>
    <row r="8" spans="1:17" ht="15.75">
      <c r="A8" s="3" t="s">
        <v>1</v>
      </c>
      <c r="B8" s="3">
        <v>15</v>
      </c>
      <c r="F8" s="8" t="s">
        <v>176</v>
      </c>
      <c r="P8" s="30"/>
      <c r="Q8" s="30"/>
    </row>
    <row r="9" spans="1:14" ht="38.25" customHeight="1">
      <c r="A9" s="31" t="s">
        <v>114</v>
      </c>
      <c r="B9" s="32" t="s">
        <v>253</v>
      </c>
      <c r="C9" s="33" t="s">
        <v>254</v>
      </c>
      <c r="D9" s="33" t="s">
        <v>255</v>
      </c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5" ht="21.75" customHeight="1">
      <c r="A10" s="34" t="s">
        <v>63</v>
      </c>
      <c r="B10" s="18" t="e">
        <f>B11+B12</f>
        <v>#REF!</v>
      </c>
      <c r="C10" s="18" t="e">
        <f>C11+C12</f>
        <v>#REF!</v>
      </c>
      <c r="D10" s="35">
        <f>D11+D12</f>
        <v>7282344.084085748</v>
      </c>
      <c r="E10" s="36"/>
      <c r="F10" s="13"/>
      <c r="G10" s="13"/>
      <c r="H10" s="13"/>
      <c r="I10" s="13"/>
      <c r="J10" s="13"/>
      <c r="K10" s="13"/>
      <c r="L10" s="13"/>
      <c r="M10" s="13"/>
      <c r="N10" s="13"/>
      <c r="O10" s="37"/>
    </row>
    <row r="11" spans="1:15" ht="34.5" customHeight="1">
      <c r="A11" s="35" t="s">
        <v>123</v>
      </c>
      <c r="B11" s="18" t="e">
        <f>D34+D73</f>
        <v>#REF!</v>
      </c>
      <c r="C11" s="18" t="e">
        <f>N25+N34+N73</f>
        <v>#REF!</v>
      </c>
      <c r="D11" s="18">
        <f>M25+M34+M73</f>
        <v>3639073.970368817</v>
      </c>
      <c r="E11" s="36"/>
      <c r="F11" s="13"/>
      <c r="G11" s="13"/>
      <c r="H11" s="13"/>
      <c r="I11" s="13"/>
      <c r="J11" s="13"/>
      <c r="K11" s="13"/>
      <c r="L11" s="13"/>
      <c r="M11" s="13"/>
      <c r="N11" s="13"/>
      <c r="O11" s="37"/>
    </row>
    <row r="12" spans="1:15" ht="15" customHeight="1">
      <c r="A12" s="34" t="s">
        <v>64</v>
      </c>
      <c r="B12" s="18">
        <f>E76</f>
        <v>3506330.268829302</v>
      </c>
      <c r="C12" s="18">
        <f>M25+M41</f>
        <v>3574073.970368817</v>
      </c>
      <c r="D12" s="18">
        <f>O25+O41</f>
        <v>3643270.113716931</v>
      </c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37"/>
    </row>
    <row r="13" spans="1:14" ht="15.75">
      <c r="A13" s="34" t="s">
        <v>65</v>
      </c>
      <c r="B13" s="18">
        <f>F76</f>
        <v>65000</v>
      </c>
      <c r="C13" s="18">
        <f>M48+M56</f>
        <v>65000</v>
      </c>
      <c r="D13" s="35">
        <f>O48</f>
        <v>65000</v>
      </c>
      <c r="E13" s="36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15.75">
      <c r="A14" s="34" t="s">
        <v>66</v>
      </c>
      <c r="B14" s="18">
        <v>0</v>
      </c>
      <c r="C14" s="18">
        <v>0</v>
      </c>
      <c r="D14" s="18">
        <v>0</v>
      </c>
      <c r="E14" s="14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15.75">
      <c r="A15" s="34" t="s">
        <v>67</v>
      </c>
      <c r="B15" s="18">
        <v>0</v>
      </c>
      <c r="C15" s="18">
        <v>0</v>
      </c>
      <c r="D15" s="18">
        <v>0</v>
      </c>
      <c r="E15" s="14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15.75">
      <c r="A16" s="34" t="s">
        <v>68</v>
      </c>
      <c r="B16" s="18">
        <v>0</v>
      </c>
      <c r="C16" s="18">
        <v>0</v>
      </c>
      <c r="D16" s="18">
        <v>0</v>
      </c>
      <c r="E16" s="14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94.5">
      <c r="A17" s="35" t="s">
        <v>69</v>
      </c>
      <c r="B17" s="18">
        <v>0</v>
      </c>
      <c r="C17" s="18">
        <v>0</v>
      </c>
      <c r="D17" s="18">
        <v>0</v>
      </c>
      <c r="E17" s="14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47.25">
      <c r="A18" s="35" t="s">
        <v>70</v>
      </c>
      <c r="B18" s="18">
        <f>J25</f>
        <v>0</v>
      </c>
      <c r="C18" s="18">
        <v>0</v>
      </c>
      <c r="D18" s="18">
        <v>0</v>
      </c>
      <c r="E18" s="14"/>
      <c r="F18" s="13"/>
      <c r="G18" s="13"/>
      <c r="H18" s="13"/>
      <c r="I18" s="13"/>
      <c r="J18" s="13"/>
      <c r="K18" s="13"/>
      <c r="L18" s="13"/>
      <c r="M18" s="13"/>
      <c r="N18" s="13"/>
    </row>
    <row r="19" spans="1:14" ht="15.75">
      <c r="A19" s="38" t="s">
        <v>71</v>
      </c>
      <c r="B19" s="39" t="e">
        <f>B10+B13+B18+B16</f>
        <v>#REF!</v>
      </c>
      <c r="C19" s="39" t="e">
        <f>C10+C13+C18+C16</f>
        <v>#REF!</v>
      </c>
      <c r="D19" s="40">
        <f>D10+D13+D18+D16</f>
        <v>7347344.084085748</v>
      </c>
      <c r="E19" s="14"/>
      <c r="F19" s="13"/>
      <c r="G19" s="13"/>
      <c r="H19" s="13"/>
      <c r="I19" s="13"/>
      <c r="J19" s="13"/>
      <c r="K19" s="13"/>
      <c r="L19" s="13"/>
      <c r="M19" s="13"/>
      <c r="N19" s="13"/>
    </row>
    <row r="20" spans="1:15" ht="50.25" customHeight="1">
      <c r="A20" s="368" t="s">
        <v>72</v>
      </c>
      <c r="B20" s="368"/>
      <c r="C20" s="368"/>
      <c r="D20" s="14"/>
      <c r="E20" s="14"/>
      <c r="F20" s="13"/>
      <c r="G20" s="13"/>
      <c r="H20" s="13"/>
      <c r="I20" s="13"/>
      <c r="J20" s="13"/>
      <c r="K20" s="13"/>
      <c r="L20" s="110" t="s">
        <v>246</v>
      </c>
      <c r="M20" s="110" t="s">
        <v>249</v>
      </c>
      <c r="N20" s="110" t="s">
        <v>247</v>
      </c>
      <c r="O20" s="110" t="s">
        <v>248</v>
      </c>
    </row>
    <row r="21" spans="1:15" ht="35.25" customHeight="1">
      <c r="A21" s="369" t="s">
        <v>73</v>
      </c>
      <c r="B21" s="369"/>
      <c r="C21" s="370" t="s">
        <v>188</v>
      </c>
      <c r="D21" s="371"/>
      <c r="E21" s="14"/>
      <c r="F21" s="13"/>
      <c r="G21" s="13"/>
      <c r="H21" s="13"/>
      <c r="I21" s="13"/>
      <c r="J21" s="13"/>
      <c r="K21" s="13"/>
      <c r="L21" s="1" t="e">
        <f>L25+L41</f>
        <v>#REF!</v>
      </c>
      <c r="M21" s="1">
        <f>M25+M41</f>
        <v>3574073.970368817</v>
      </c>
      <c r="N21" s="1">
        <f>N25+N41</f>
        <v>0</v>
      </c>
      <c r="O21" s="1">
        <f>O25+O41</f>
        <v>3643270.113716931</v>
      </c>
    </row>
    <row r="22" spans="1:15" ht="13.5" customHeight="1">
      <c r="A22" s="41"/>
      <c r="B22" s="41"/>
      <c r="C22" s="41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314"/>
      <c r="O22" s="13" t="s">
        <v>74</v>
      </c>
    </row>
    <row r="23" spans="1:17" s="49" customFormat="1" ht="32.25" customHeight="1">
      <c r="A23" s="31" t="s">
        <v>109</v>
      </c>
      <c r="B23" s="43"/>
      <c r="C23" s="43"/>
      <c r="D23" s="381" t="s">
        <v>108</v>
      </c>
      <c r="E23" s="382"/>
      <c r="F23" s="373" t="s">
        <v>65</v>
      </c>
      <c r="G23" s="373" t="s">
        <v>66</v>
      </c>
      <c r="H23" s="373" t="s">
        <v>67</v>
      </c>
      <c r="I23" s="373" t="s">
        <v>68</v>
      </c>
      <c r="J23" s="372" t="s">
        <v>69</v>
      </c>
      <c r="K23" s="372" t="s">
        <v>70</v>
      </c>
      <c r="L23" s="378" t="s">
        <v>244</v>
      </c>
      <c r="M23" s="378" t="s">
        <v>245</v>
      </c>
      <c r="N23" s="378" t="s">
        <v>251</v>
      </c>
      <c r="O23" s="377" t="s">
        <v>221</v>
      </c>
      <c r="P23" s="48"/>
      <c r="Q23" s="48"/>
    </row>
    <row r="24" spans="1:17" s="53" customFormat="1" ht="60" customHeight="1">
      <c r="A24" s="50" t="s">
        <v>75</v>
      </c>
      <c r="B24" s="51" t="s">
        <v>76</v>
      </c>
      <c r="C24" s="47" t="s">
        <v>256</v>
      </c>
      <c r="D24" s="45" t="s">
        <v>115</v>
      </c>
      <c r="E24" s="45" t="s">
        <v>64</v>
      </c>
      <c r="F24" s="373"/>
      <c r="G24" s="373"/>
      <c r="H24" s="373"/>
      <c r="I24" s="373"/>
      <c r="J24" s="372"/>
      <c r="K24" s="372"/>
      <c r="L24" s="378"/>
      <c r="M24" s="378"/>
      <c r="N24" s="378"/>
      <c r="O24" s="377"/>
      <c r="P24" s="52" t="s">
        <v>77</v>
      </c>
      <c r="Q24" s="52" t="s">
        <v>78</v>
      </c>
    </row>
    <row r="25" spans="1:17" ht="14.25" customHeight="1">
      <c r="A25" s="54">
        <v>31</v>
      </c>
      <c r="B25" s="54" t="s">
        <v>79</v>
      </c>
      <c r="C25" s="18">
        <f>SUM(C26:C33)</f>
        <v>3269330.268829302</v>
      </c>
      <c r="D25" s="305">
        <f>SUM(D26:D33)</f>
        <v>0</v>
      </c>
      <c r="E25" s="18">
        <f>SUM(E26:E33)</f>
        <v>3269330.268829302</v>
      </c>
      <c r="F25" s="18">
        <f aca="true" t="shared" si="0" ref="F25:Q25">SUM(F26:F33)</f>
        <v>0</v>
      </c>
      <c r="G25" s="18">
        <f t="shared" si="0"/>
        <v>0</v>
      </c>
      <c r="H25" s="18">
        <f t="shared" si="0"/>
        <v>0</v>
      </c>
      <c r="I25" s="18">
        <f t="shared" si="0"/>
        <v>0</v>
      </c>
      <c r="J25" s="18">
        <f t="shared" si="0"/>
        <v>0</v>
      </c>
      <c r="K25" s="18">
        <f t="shared" si="0"/>
        <v>0</v>
      </c>
      <c r="L25" s="18">
        <f t="shared" si="0"/>
        <v>0</v>
      </c>
      <c r="M25" s="18">
        <f>SUM(M26:M33)-1</f>
        <v>3337073.970368817</v>
      </c>
      <c r="N25" s="18">
        <f>SUM(N26:N33)</f>
        <v>0</v>
      </c>
      <c r="O25" s="18">
        <f>SUM(O26:O33)</f>
        <v>3406270.113716931</v>
      </c>
      <c r="P25" s="18">
        <f t="shared" si="0"/>
        <v>0</v>
      </c>
      <c r="Q25" s="18">
        <f t="shared" si="0"/>
        <v>0</v>
      </c>
    </row>
    <row r="26" spans="1:17" ht="14.25" customHeight="1">
      <c r="A26" s="55">
        <v>31111</v>
      </c>
      <c r="B26" s="56" t="s">
        <v>80</v>
      </c>
      <c r="C26" s="1">
        <f>D26+E26</f>
        <v>2625740</v>
      </c>
      <c r="D26" s="306"/>
      <c r="E26" s="1">
        <v>2625740</v>
      </c>
      <c r="F26" s="1"/>
      <c r="G26" s="1"/>
      <c r="H26" s="1"/>
      <c r="I26" s="1"/>
      <c r="J26" s="1"/>
      <c r="K26" s="1"/>
      <c r="L26" s="61"/>
      <c r="M26" s="19">
        <f>'RADNA MJESTA'!L96</f>
        <v>2683510.2136252704</v>
      </c>
      <c r="N26" s="19"/>
      <c r="O26" s="1">
        <f>'RADNA MJESTA'!L107</f>
        <v>2742550.4383250265</v>
      </c>
      <c r="P26" s="8">
        <v>0</v>
      </c>
      <c r="Q26" s="8">
        <v>0</v>
      </c>
    </row>
    <row r="27" spans="1:15" ht="14.25" customHeight="1">
      <c r="A27" s="55">
        <v>31111</v>
      </c>
      <c r="B27" s="56" t="s">
        <v>140</v>
      </c>
      <c r="C27" s="1">
        <f>D27+E27</f>
        <v>100000</v>
      </c>
      <c r="D27" s="306"/>
      <c r="E27" s="1">
        <v>100000</v>
      </c>
      <c r="F27" s="1"/>
      <c r="G27" s="1"/>
      <c r="H27" s="1"/>
      <c r="I27" s="1"/>
      <c r="J27" s="1"/>
      <c r="K27" s="1"/>
      <c r="L27" s="1"/>
      <c r="M27" s="20">
        <v>100000</v>
      </c>
      <c r="N27" s="20"/>
      <c r="O27" s="1">
        <v>100000</v>
      </c>
    </row>
    <row r="28" spans="1:17" ht="14.25" customHeight="1">
      <c r="A28" s="55">
        <v>31212</v>
      </c>
      <c r="B28" s="56" t="s">
        <v>136</v>
      </c>
      <c r="C28" s="1">
        <v>16000</v>
      </c>
      <c r="D28" s="306"/>
      <c r="E28" s="1">
        <v>16000</v>
      </c>
      <c r="F28" s="1"/>
      <c r="G28" s="1"/>
      <c r="H28" s="1"/>
      <c r="I28" s="1"/>
      <c r="J28" s="1"/>
      <c r="K28" s="1"/>
      <c r="L28" s="1"/>
      <c r="M28" s="20">
        <v>16000</v>
      </c>
      <c r="N28" s="20"/>
      <c r="O28" s="1">
        <v>16000</v>
      </c>
      <c r="P28" s="8">
        <v>0</v>
      </c>
      <c r="Q28" s="8">
        <v>0</v>
      </c>
    </row>
    <row r="29" spans="1:15" ht="14.25" customHeight="1">
      <c r="A29" s="55">
        <v>31214</v>
      </c>
      <c r="B29" s="56" t="s">
        <v>138</v>
      </c>
      <c r="C29" s="1">
        <f>D29+E29</f>
        <v>12000</v>
      </c>
      <c r="D29" s="306"/>
      <c r="E29" s="1">
        <v>12000</v>
      </c>
      <c r="F29" s="1"/>
      <c r="G29" s="1"/>
      <c r="H29" s="1"/>
      <c r="I29" s="1"/>
      <c r="J29" s="1"/>
      <c r="K29" s="1"/>
      <c r="L29" s="1"/>
      <c r="M29" s="20">
        <v>12000</v>
      </c>
      <c r="N29" s="20"/>
      <c r="O29" s="1">
        <v>12000</v>
      </c>
    </row>
    <row r="30" spans="1:15" ht="14.25" customHeight="1">
      <c r="A30" s="55">
        <v>31215</v>
      </c>
      <c r="B30" s="56" t="s">
        <v>137</v>
      </c>
      <c r="C30" s="1">
        <f>D30+E30</f>
        <v>0</v>
      </c>
      <c r="D30" s="306"/>
      <c r="E30" s="1"/>
      <c r="F30" s="1"/>
      <c r="G30" s="1"/>
      <c r="H30" s="1"/>
      <c r="I30" s="1"/>
      <c r="J30" s="1"/>
      <c r="K30" s="1"/>
      <c r="L30" s="1"/>
      <c r="M30" s="20"/>
      <c r="N30" s="20"/>
      <c r="O30" s="1"/>
    </row>
    <row r="31" spans="1:15" ht="14.25" customHeight="1">
      <c r="A31" s="55">
        <v>31219</v>
      </c>
      <c r="B31" s="56" t="s">
        <v>139</v>
      </c>
      <c r="C31" s="1">
        <f>D31+E31</f>
        <v>64000</v>
      </c>
      <c r="D31" s="306"/>
      <c r="E31" s="1">
        <v>64000</v>
      </c>
      <c r="F31" s="1"/>
      <c r="G31" s="1"/>
      <c r="H31" s="1"/>
      <c r="I31" s="1"/>
      <c r="J31" s="1"/>
      <c r="K31" s="1"/>
      <c r="L31" s="1"/>
      <c r="M31" s="20">
        <v>64000</v>
      </c>
      <c r="N31" s="20"/>
      <c r="O31" s="1">
        <v>64000</v>
      </c>
    </row>
    <row r="32" spans="1:17" ht="14.25" customHeight="1" thickBot="1">
      <c r="A32" s="55">
        <v>31321</v>
      </c>
      <c r="B32" s="58" t="s">
        <v>81</v>
      </c>
      <c r="C32" s="1">
        <f>D32+E32</f>
        <v>406970.1502689668</v>
      </c>
      <c r="D32" s="306"/>
      <c r="E32" s="9">
        <f>'RADNA MJESTA'!$L$89*0.9012-3</f>
        <v>406970.1502689668</v>
      </c>
      <c r="F32" s="1"/>
      <c r="G32" s="1"/>
      <c r="H32" s="1"/>
      <c r="I32" s="1"/>
      <c r="J32" s="1"/>
      <c r="K32" s="1"/>
      <c r="L32" s="13"/>
      <c r="M32" s="9">
        <f>'RADNA MJESTA'!L100*0.9012-1</f>
        <v>415960.25757728406</v>
      </c>
      <c r="N32" s="315"/>
      <c r="O32" s="1">
        <f>'RADNA MJESTA'!L111*0.9012-4</f>
        <v>425109.7714631844</v>
      </c>
      <c r="P32" s="8">
        <v>0</v>
      </c>
      <c r="Q32" s="8">
        <v>0</v>
      </c>
    </row>
    <row r="33" spans="1:19" ht="14.25" customHeight="1" thickBot="1" thickTop="1">
      <c r="A33" s="55">
        <v>31331</v>
      </c>
      <c r="B33" s="58" t="s">
        <v>82</v>
      </c>
      <c r="C33" s="1">
        <f>D33+E33</f>
        <v>44620.11856033502</v>
      </c>
      <c r="D33" s="306"/>
      <c r="E33" s="9">
        <f>'RADNA MJESTA'!$L$89*0.0988+3</f>
        <v>44620.11856033502</v>
      </c>
      <c r="F33" s="1"/>
      <c r="G33" s="1"/>
      <c r="H33" s="1"/>
      <c r="I33" s="1"/>
      <c r="J33" s="1"/>
      <c r="K33" s="1"/>
      <c r="L33" s="13"/>
      <c r="M33" s="9">
        <f>'RADNA MJESTA'!L100*0.0988+2</f>
        <v>45604.49916626239</v>
      </c>
      <c r="N33" s="315"/>
      <c r="O33" s="1">
        <f>'RADNA MJESTA'!L111*0.0988+4</f>
        <v>46609.90392872017</v>
      </c>
      <c r="P33" s="8">
        <v>0</v>
      </c>
      <c r="Q33" s="8">
        <v>0</v>
      </c>
      <c r="R33" s="13"/>
      <c r="S33" s="13"/>
    </row>
    <row r="34" spans="1:19" ht="14.25" customHeight="1" thickTop="1">
      <c r="A34" s="54">
        <v>32</v>
      </c>
      <c r="B34" s="59" t="s">
        <v>83</v>
      </c>
      <c r="C34" s="18" t="e">
        <f>SUM(C35:C72)</f>
        <v>#REF!</v>
      </c>
      <c r="D34" s="305" t="e">
        <f>SUM(D35:D72)</f>
        <v>#REF!</v>
      </c>
      <c r="E34" s="18">
        <f aca="true" t="shared" si="1" ref="E34:N34">SUM(E35:E72)</f>
        <v>237000</v>
      </c>
      <c r="F34" s="18">
        <f t="shared" si="1"/>
        <v>65000</v>
      </c>
      <c r="G34" s="18">
        <f t="shared" si="1"/>
        <v>0</v>
      </c>
      <c r="H34" s="18">
        <f t="shared" si="1"/>
        <v>0</v>
      </c>
      <c r="I34" s="18">
        <f t="shared" si="1"/>
        <v>0</v>
      </c>
      <c r="J34" s="18">
        <f t="shared" si="1"/>
        <v>0</v>
      </c>
      <c r="K34" s="18">
        <f t="shared" si="1"/>
        <v>0</v>
      </c>
      <c r="L34" s="317" t="e">
        <f t="shared" si="1"/>
        <v>#REF!</v>
      </c>
      <c r="M34" s="18">
        <f t="shared" si="1"/>
        <v>302000</v>
      </c>
      <c r="N34" s="317" t="e">
        <f t="shared" si="1"/>
        <v>#REF!</v>
      </c>
      <c r="O34" s="18">
        <f>SUM(O35:O72)</f>
        <v>302000</v>
      </c>
      <c r="P34" s="60">
        <f>SUM(P35:P75)</f>
        <v>0</v>
      </c>
      <c r="Q34" s="60">
        <f>SUM(Q35:Q75)</f>
        <v>0</v>
      </c>
      <c r="R34" s="13"/>
      <c r="S34" s="13"/>
    </row>
    <row r="35" spans="1:19" ht="14.25" customHeight="1">
      <c r="A35" s="55">
        <v>32111</v>
      </c>
      <c r="B35" s="56" t="s">
        <v>141</v>
      </c>
      <c r="C35" s="57" t="e">
        <f>SUM(D35:F35)</f>
        <v>#REF!</v>
      </c>
      <c r="D35" s="306" t="e">
        <f>#REF!</f>
        <v>#REF!</v>
      </c>
      <c r="E35" s="8"/>
      <c r="F35" s="1"/>
      <c r="G35" s="1"/>
      <c r="H35" s="1"/>
      <c r="I35" s="1"/>
      <c r="J35" s="1"/>
      <c r="K35" s="1"/>
      <c r="L35" s="318" t="e">
        <f>#REF!</f>
        <v>#REF!</v>
      </c>
      <c r="M35" s="308"/>
      <c r="N35" s="318" t="e">
        <f>#REF!</f>
        <v>#REF!</v>
      </c>
      <c r="O35" s="1"/>
      <c r="P35" s="8">
        <v>0</v>
      </c>
      <c r="Q35" s="8">
        <v>0</v>
      </c>
      <c r="S35" s="69"/>
    </row>
    <row r="36" spans="1:19" ht="14.25" customHeight="1">
      <c r="A36" s="55">
        <v>32112</v>
      </c>
      <c r="B36" s="56" t="s">
        <v>142</v>
      </c>
      <c r="C36" s="57" t="e">
        <f aca="true" t="shared" si="2" ref="C36:C75">SUM(D36:F36)</f>
        <v>#REF!</v>
      </c>
      <c r="D36" s="306" t="e">
        <f>#REF!</f>
        <v>#REF!</v>
      </c>
      <c r="E36" s="17"/>
      <c r="F36" s="1"/>
      <c r="G36" s="1"/>
      <c r="H36" s="1"/>
      <c r="I36" s="1"/>
      <c r="J36" s="1"/>
      <c r="K36" s="1"/>
      <c r="L36" s="318" t="e">
        <f>#REF!</f>
        <v>#REF!</v>
      </c>
      <c r="M36" s="308"/>
      <c r="N36" s="318" t="e">
        <f>#REF!</f>
        <v>#REF!</v>
      </c>
      <c r="O36" s="1"/>
      <c r="S36" s="69"/>
    </row>
    <row r="37" spans="1:19" ht="14.25" customHeight="1">
      <c r="A37" s="55">
        <v>32113</v>
      </c>
      <c r="B37" s="56" t="s">
        <v>143</v>
      </c>
      <c r="C37" s="57" t="e">
        <f t="shared" si="2"/>
        <v>#REF!</v>
      </c>
      <c r="D37" s="306" t="e">
        <f>#REF!</f>
        <v>#REF!</v>
      </c>
      <c r="E37" s="17"/>
      <c r="F37" s="1"/>
      <c r="G37" s="1"/>
      <c r="H37" s="1"/>
      <c r="I37" s="1"/>
      <c r="J37" s="1"/>
      <c r="K37" s="1"/>
      <c r="L37" s="318" t="e">
        <f>#REF!</f>
        <v>#REF!</v>
      </c>
      <c r="M37" s="308"/>
      <c r="N37" s="318" t="e">
        <f>#REF!</f>
        <v>#REF!</v>
      </c>
      <c r="O37" s="1"/>
      <c r="S37" s="69"/>
    </row>
    <row r="38" spans="1:19" ht="14.25" customHeight="1">
      <c r="A38" s="55">
        <v>32114</v>
      </c>
      <c r="B38" s="56" t="s">
        <v>144</v>
      </c>
      <c r="C38" s="57" t="e">
        <f t="shared" si="2"/>
        <v>#REF!</v>
      </c>
      <c r="D38" s="306" t="e">
        <f>#REF!</f>
        <v>#REF!</v>
      </c>
      <c r="E38" s="17"/>
      <c r="F38" s="1"/>
      <c r="G38" s="1"/>
      <c r="H38" s="1"/>
      <c r="I38" s="1"/>
      <c r="J38" s="1"/>
      <c r="K38" s="1"/>
      <c r="L38" s="318" t="e">
        <f>#REF!</f>
        <v>#REF!</v>
      </c>
      <c r="M38" s="308"/>
      <c r="N38" s="318" t="e">
        <f>#REF!</f>
        <v>#REF!</v>
      </c>
      <c r="O38" s="1"/>
      <c r="S38" s="69"/>
    </row>
    <row r="39" spans="1:19" ht="14.25" customHeight="1">
      <c r="A39" s="55">
        <v>32115</v>
      </c>
      <c r="B39" s="56" t="s">
        <v>145</v>
      </c>
      <c r="C39" s="57" t="e">
        <f t="shared" si="2"/>
        <v>#REF!</v>
      </c>
      <c r="D39" s="306" t="e">
        <f>#REF!</f>
        <v>#REF!</v>
      </c>
      <c r="E39" s="17"/>
      <c r="F39" s="1"/>
      <c r="G39" s="1"/>
      <c r="H39" s="1"/>
      <c r="I39" s="1"/>
      <c r="J39" s="1"/>
      <c r="K39" s="1"/>
      <c r="L39" s="318" t="e">
        <f>#REF!</f>
        <v>#REF!</v>
      </c>
      <c r="M39" s="308"/>
      <c r="N39" s="318" t="e">
        <f>#REF!</f>
        <v>#REF!</v>
      </c>
      <c r="O39" s="1"/>
      <c r="S39" s="69"/>
    </row>
    <row r="40" spans="1:19" ht="14.25" customHeight="1">
      <c r="A40" s="55">
        <v>32116</v>
      </c>
      <c r="B40" s="56" t="s">
        <v>146</v>
      </c>
      <c r="C40" s="57" t="e">
        <f t="shared" si="2"/>
        <v>#REF!</v>
      </c>
      <c r="D40" s="306" t="e">
        <f>#REF!</f>
        <v>#REF!</v>
      </c>
      <c r="E40" s="17"/>
      <c r="F40" s="1"/>
      <c r="G40" s="1"/>
      <c r="H40" s="1"/>
      <c r="I40" s="1"/>
      <c r="J40" s="1"/>
      <c r="K40" s="1"/>
      <c r="L40" s="318" t="e">
        <f>#REF!</f>
        <v>#REF!</v>
      </c>
      <c r="M40" s="308"/>
      <c r="N40" s="316" t="e">
        <f>#REF!</f>
        <v>#REF!</v>
      </c>
      <c r="O40" s="1"/>
      <c r="R40" s="69"/>
      <c r="S40" s="69"/>
    </row>
    <row r="41" spans="1:19" ht="14.25" customHeight="1">
      <c r="A41" s="55">
        <v>32121</v>
      </c>
      <c r="B41" s="56" t="s">
        <v>174</v>
      </c>
      <c r="C41" s="57">
        <f t="shared" si="2"/>
        <v>237000</v>
      </c>
      <c r="D41" s="306"/>
      <c r="E41" s="17">
        <v>237000</v>
      </c>
      <c r="F41" s="1"/>
      <c r="G41" s="1"/>
      <c r="H41" s="1"/>
      <c r="I41" s="1"/>
      <c r="J41" s="1"/>
      <c r="K41" s="1"/>
      <c r="L41" s="318" t="e">
        <f>#REF!</f>
        <v>#REF!</v>
      </c>
      <c r="M41" s="19">
        <v>237000</v>
      </c>
      <c r="N41" s="316"/>
      <c r="O41" s="1">
        <v>237000</v>
      </c>
      <c r="S41" s="69"/>
    </row>
    <row r="42" spans="1:22" ht="14.25" customHeight="1">
      <c r="A42" s="55">
        <v>32131</v>
      </c>
      <c r="B42" s="56" t="s">
        <v>147</v>
      </c>
      <c r="C42" s="57" t="e">
        <f t="shared" si="2"/>
        <v>#REF!</v>
      </c>
      <c r="D42" s="306" t="e">
        <f>#REF!</f>
        <v>#REF!</v>
      </c>
      <c r="E42" s="17"/>
      <c r="F42" s="1"/>
      <c r="G42" s="1"/>
      <c r="H42" s="1"/>
      <c r="I42" s="1"/>
      <c r="J42" s="1"/>
      <c r="K42" s="1"/>
      <c r="L42" s="318" t="e">
        <f>#REF!</f>
        <v>#REF!</v>
      </c>
      <c r="M42" s="61"/>
      <c r="N42" s="316" t="e">
        <f>#REF!</f>
        <v>#REF!</v>
      </c>
      <c r="O42" s="1"/>
      <c r="S42" s="69"/>
      <c r="V42" s="69"/>
    </row>
    <row r="43" spans="1:22" ht="14.25" customHeight="1">
      <c r="A43" s="55">
        <v>32211</v>
      </c>
      <c r="B43" s="56" t="s">
        <v>148</v>
      </c>
      <c r="C43" s="57" t="e">
        <f t="shared" si="2"/>
        <v>#REF!</v>
      </c>
      <c r="D43" s="306" t="e">
        <f>#REF!</f>
        <v>#REF!</v>
      </c>
      <c r="E43" s="17"/>
      <c r="F43" s="1"/>
      <c r="G43" s="1"/>
      <c r="H43" s="1"/>
      <c r="I43" s="1"/>
      <c r="J43" s="1"/>
      <c r="K43" s="1"/>
      <c r="L43" s="318" t="e">
        <f>#REF!</f>
        <v>#REF!</v>
      </c>
      <c r="M43" s="61"/>
      <c r="N43" s="316" t="e">
        <f>#REF!</f>
        <v>#REF!</v>
      </c>
      <c r="O43" s="1"/>
      <c r="S43" s="69"/>
      <c r="V43" s="69"/>
    </row>
    <row r="44" spans="1:19" ht="14.25" customHeight="1">
      <c r="A44" s="55">
        <v>32212</v>
      </c>
      <c r="B44" s="56" t="s">
        <v>149</v>
      </c>
      <c r="C44" s="57" t="e">
        <f t="shared" si="2"/>
        <v>#REF!</v>
      </c>
      <c r="D44" s="306" t="e">
        <f>#REF!</f>
        <v>#REF!</v>
      </c>
      <c r="E44" s="17"/>
      <c r="F44" s="1"/>
      <c r="G44" s="1"/>
      <c r="H44" s="1"/>
      <c r="I44" s="1"/>
      <c r="J44" s="1"/>
      <c r="K44" s="1"/>
      <c r="L44" s="318" t="e">
        <f>#REF!</f>
        <v>#REF!</v>
      </c>
      <c r="M44" s="61"/>
      <c r="N44" s="316" t="e">
        <f>#REF!</f>
        <v>#REF!</v>
      </c>
      <c r="O44" s="1"/>
      <c r="S44" s="69"/>
    </row>
    <row r="45" spans="1:19" ht="14.25" customHeight="1">
      <c r="A45" s="55">
        <v>32214</v>
      </c>
      <c r="B45" s="56" t="s">
        <v>150</v>
      </c>
      <c r="C45" s="57" t="e">
        <f t="shared" si="2"/>
        <v>#REF!</v>
      </c>
      <c r="D45" s="306" t="e">
        <f>#REF!</f>
        <v>#REF!</v>
      </c>
      <c r="E45" s="17"/>
      <c r="F45" s="1"/>
      <c r="G45" s="1"/>
      <c r="H45" s="1"/>
      <c r="I45" s="1"/>
      <c r="J45" s="1"/>
      <c r="K45" s="1"/>
      <c r="L45" s="318" t="e">
        <f>#REF!</f>
        <v>#REF!</v>
      </c>
      <c r="M45" s="61"/>
      <c r="N45" s="316" t="e">
        <f>#REF!</f>
        <v>#REF!</v>
      </c>
      <c r="O45" s="1"/>
      <c r="S45" s="69"/>
    </row>
    <row r="46" spans="1:19" ht="14.25" customHeight="1">
      <c r="A46" s="55">
        <v>32215</v>
      </c>
      <c r="B46" s="56" t="s">
        <v>151</v>
      </c>
      <c r="C46" s="57" t="e">
        <f t="shared" si="2"/>
        <v>#REF!</v>
      </c>
      <c r="D46" s="306" t="e">
        <f>#REF!</f>
        <v>#REF!</v>
      </c>
      <c r="E46" s="17"/>
      <c r="F46" s="1"/>
      <c r="G46" s="1"/>
      <c r="H46" s="1"/>
      <c r="I46" s="1"/>
      <c r="J46" s="1"/>
      <c r="K46" s="1"/>
      <c r="L46" s="318" t="e">
        <f>#REF!</f>
        <v>#REF!</v>
      </c>
      <c r="M46" s="61"/>
      <c r="N46" s="316" t="e">
        <f>#REF!</f>
        <v>#REF!</v>
      </c>
      <c r="O46" s="1"/>
      <c r="S46" s="69"/>
    </row>
    <row r="47" spans="1:19" ht="14.25" customHeight="1">
      <c r="A47" s="55">
        <v>32219</v>
      </c>
      <c r="B47" s="56" t="s">
        <v>152</v>
      </c>
      <c r="C47" s="57" t="e">
        <f t="shared" si="2"/>
        <v>#REF!</v>
      </c>
      <c r="D47" s="306" t="e">
        <f>#REF!</f>
        <v>#REF!</v>
      </c>
      <c r="E47" s="17"/>
      <c r="F47" s="1"/>
      <c r="G47" s="1"/>
      <c r="H47" s="1"/>
      <c r="I47" s="1"/>
      <c r="J47" s="1"/>
      <c r="K47" s="1"/>
      <c r="L47" s="318" t="e">
        <f>#REF!</f>
        <v>#REF!</v>
      </c>
      <c r="M47" s="61"/>
      <c r="N47" s="316" t="e">
        <f>#REF!</f>
        <v>#REF!</v>
      </c>
      <c r="O47" s="1"/>
      <c r="S47" s="69"/>
    </row>
    <row r="48" spans="1:19" ht="14.25" customHeight="1">
      <c r="A48" s="55">
        <v>32224</v>
      </c>
      <c r="B48" s="56" t="s">
        <v>173</v>
      </c>
      <c r="C48" s="57">
        <f t="shared" si="2"/>
        <v>65000</v>
      </c>
      <c r="D48" s="306"/>
      <c r="E48" s="17"/>
      <c r="F48" s="311">
        <v>65000</v>
      </c>
      <c r="G48" s="1"/>
      <c r="H48" s="1"/>
      <c r="I48" s="1"/>
      <c r="J48" s="1"/>
      <c r="K48" s="1"/>
      <c r="L48" s="318"/>
      <c r="M48" s="309">
        <v>65000</v>
      </c>
      <c r="N48" s="319"/>
      <c r="O48" s="310">
        <v>65000</v>
      </c>
      <c r="S48" s="69"/>
    </row>
    <row r="49" spans="1:19" ht="14.25" customHeight="1">
      <c r="A49" s="55">
        <v>32231</v>
      </c>
      <c r="B49" s="56" t="s">
        <v>153</v>
      </c>
      <c r="C49" s="57" t="e">
        <f t="shared" si="2"/>
        <v>#REF!</v>
      </c>
      <c r="D49" s="306" t="e">
        <f>#REF!</f>
        <v>#REF!</v>
      </c>
      <c r="E49" s="17"/>
      <c r="F49" s="1"/>
      <c r="G49" s="1"/>
      <c r="H49" s="1"/>
      <c r="I49" s="1"/>
      <c r="J49" s="1"/>
      <c r="K49" s="1"/>
      <c r="L49" s="318" t="e">
        <f>#REF!</f>
        <v>#REF!</v>
      </c>
      <c r="M49" s="61"/>
      <c r="N49" s="318" t="e">
        <f>#REF!</f>
        <v>#REF!</v>
      </c>
      <c r="O49" s="1"/>
      <c r="S49" s="69"/>
    </row>
    <row r="50" spans="1:19" ht="14.25" customHeight="1">
      <c r="A50" s="55">
        <v>32234</v>
      </c>
      <c r="B50" s="56" t="s">
        <v>154</v>
      </c>
      <c r="C50" s="57" t="e">
        <f t="shared" si="2"/>
        <v>#REF!</v>
      </c>
      <c r="D50" s="306" t="e">
        <f>#REF!</f>
        <v>#REF!</v>
      </c>
      <c r="E50" s="17"/>
      <c r="F50" s="1"/>
      <c r="G50" s="1"/>
      <c r="H50" s="1"/>
      <c r="I50" s="1"/>
      <c r="J50" s="1"/>
      <c r="K50" s="1"/>
      <c r="L50" s="318" t="e">
        <f>#REF!</f>
        <v>#REF!</v>
      </c>
      <c r="M50" s="61"/>
      <c r="N50" s="318" t="e">
        <f>#REF!</f>
        <v>#REF!</v>
      </c>
      <c r="O50" s="1"/>
      <c r="S50" s="69"/>
    </row>
    <row r="51" spans="1:19" ht="14.25" customHeight="1">
      <c r="A51" s="55">
        <v>32251</v>
      </c>
      <c r="B51" s="56" t="s">
        <v>155</v>
      </c>
      <c r="C51" s="57" t="e">
        <f t="shared" si="2"/>
        <v>#REF!</v>
      </c>
      <c r="D51" s="306" t="e">
        <f>#REF!</f>
        <v>#REF!</v>
      </c>
      <c r="E51" s="17"/>
      <c r="F51" s="1"/>
      <c r="G51" s="1"/>
      <c r="H51" s="1"/>
      <c r="I51" s="1"/>
      <c r="J51" s="1"/>
      <c r="K51" s="1"/>
      <c r="L51" s="318" t="e">
        <f>#REF!</f>
        <v>#REF!</v>
      </c>
      <c r="M51" s="61"/>
      <c r="N51" s="318" t="e">
        <f>#REF!</f>
        <v>#REF!</v>
      </c>
      <c r="O51" s="1"/>
      <c r="S51" s="69"/>
    </row>
    <row r="52" spans="1:19" ht="14.25" customHeight="1">
      <c r="A52" s="55">
        <v>32311</v>
      </c>
      <c r="B52" s="56" t="s">
        <v>156</v>
      </c>
      <c r="C52" s="57" t="e">
        <f t="shared" si="2"/>
        <v>#REF!</v>
      </c>
      <c r="D52" s="306" t="e">
        <f>#REF!</f>
        <v>#REF!</v>
      </c>
      <c r="E52" s="17"/>
      <c r="F52" s="1"/>
      <c r="G52" s="1"/>
      <c r="H52" s="1"/>
      <c r="I52" s="1"/>
      <c r="J52" s="1"/>
      <c r="K52" s="1"/>
      <c r="L52" s="318" t="e">
        <f>#REF!</f>
        <v>#REF!</v>
      </c>
      <c r="M52" s="61"/>
      <c r="N52" s="318" t="e">
        <f>#REF!</f>
        <v>#REF!</v>
      </c>
      <c r="O52" s="1"/>
      <c r="S52" s="69"/>
    </row>
    <row r="53" spans="1:19" ht="14.25" customHeight="1">
      <c r="A53" s="55">
        <v>32312</v>
      </c>
      <c r="B53" s="56" t="s">
        <v>157</v>
      </c>
      <c r="C53" s="57">
        <f t="shared" si="2"/>
        <v>0</v>
      </c>
      <c r="D53" s="306"/>
      <c r="E53" s="17"/>
      <c r="F53" s="1"/>
      <c r="G53" s="1"/>
      <c r="H53" s="1"/>
      <c r="I53" s="1"/>
      <c r="J53" s="1"/>
      <c r="K53" s="1"/>
      <c r="L53" s="318"/>
      <c r="M53" s="61"/>
      <c r="N53" s="318"/>
      <c r="O53" s="1"/>
      <c r="S53" s="69"/>
    </row>
    <row r="54" spans="1:19" ht="14.25" customHeight="1">
      <c r="A54" s="55">
        <v>32313</v>
      </c>
      <c r="B54" s="56" t="s">
        <v>158</v>
      </c>
      <c r="C54" s="57" t="e">
        <f t="shared" si="2"/>
        <v>#REF!</v>
      </c>
      <c r="D54" s="306" t="e">
        <f>#REF!</f>
        <v>#REF!</v>
      </c>
      <c r="E54" s="17"/>
      <c r="F54" s="1"/>
      <c r="G54" s="1"/>
      <c r="H54" s="1"/>
      <c r="I54" s="1"/>
      <c r="J54" s="1"/>
      <c r="K54" s="1"/>
      <c r="L54" s="318" t="e">
        <f>#REF!</f>
        <v>#REF!</v>
      </c>
      <c r="M54" s="61"/>
      <c r="N54" s="318" t="e">
        <f>#REF!</f>
        <v>#REF!</v>
      </c>
      <c r="O54" s="1"/>
      <c r="S54" s="69"/>
    </row>
    <row r="55" spans="1:19" ht="14.25" customHeight="1">
      <c r="A55" s="55">
        <v>32319</v>
      </c>
      <c r="B55" s="56" t="s">
        <v>250</v>
      </c>
      <c r="C55" s="57" t="e">
        <f t="shared" si="2"/>
        <v>#REF!</v>
      </c>
      <c r="D55" s="306" t="e">
        <f>#REF!</f>
        <v>#REF!</v>
      </c>
      <c r="E55" s="17"/>
      <c r="F55" s="1"/>
      <c r="G55" s="1"/>
      <c r="H55" s="1"/>
      <c r="I55" s="1"/>
      <c r="J55" s="1"/>
      <c r="K55" s="1"/>
      <c r="L55" s="318" t="e">
        <f>#REF!</f>
        <v>#REF!</v>
      </c>
      <c r="M55" s="61"/>
      <c r="N55" s="318" t="e">
        <f>#REF!</f>
        <v>#REF!</v>
      </c>
      <c r="O55" s="1"/>
      <c r="S55" s="69"/>
    </row>
    <row r="56" spans="1:19" ht="14.25" customHeight="1">
      <c r="A56" s="55">
        <v>323191</v>
      </c>
      <c r="B56" s="56" t="s">
        <v>175</v>
      </c>
      <c r="C56" s="57"/>
      <c r="D56" s="306"/>
      <c r="E56" s="17"/>
      <c r="F56" s="1"/>
      <c r="G56" s="1"/>
      <c r="H56" s="1"/>
      <c r="I56" s="1"/>
      <c r="J56" s="1"/>
      <c r="K56" s="1"/>
      <c r="L56" s="322"/>
      <c r="M56" s="109"/>
      <c r="N56" s="320"/>
      <c r="O56" s="109"/>
      <c r="S56" s="69"/>
    </row>
    <row r="57" spans="1:19" ht="14.25" customHeight="1">
      <c r="A57" s="55">
        <v>32322</v>
      </c>
      <c r="B57" s="56" t="s">
        <v>159</v>
      </c>
      <c r="C57" s="57" t="e">
        <f t="shared" si="2"/>
        <v>#REF!</v>
      </c>
      <c r="D57" s="306" t="e">
        <f>#REF!</f>
        <v>#REF!</v>
      </c>
      <c r="E57" s="17"/>
      <c r="F57" s="1"/>
      <c r="G57" s="1"/>
      <c r="H57" s="1"/>
      <c r="I57" s="1"/>
      <c r="J57" s="1"/>
      <c r="K57" s="1"/>
      <c r="L57" s="318" t="e">
        <f>#REF!</f>
        <v>#REF!</v>
      </c>
      <c r="M57" s="61"/>
      <c r="N57" s="318" t="e">
        <f>#REF!</f>
        <v>#REF!</v>
      </c>
      <c r="O57" s="1"/>
      <c r="S57" s="69"/>
    </row>
    <row r="58" spans="1:19" ht="14.25" customHeight="1">
      <c r="A58" s="55">
        <v>32331</v>
      </c>
      <c r="B58" s="56" t="s">
        <v>160</v>
      </c>
      <c r="C58" s="57" t="e">
        <f t="shared" si="2"/>
        <v>#REF!</v>
      </c>
      <c r="D58" s="306" t="e">
        <f>#REF!</f>
        <v>#REF!</v>
      </c>
      <c r="E58" s="17"/>
      <c r="F58" s="1"/>
      <c r="G58" s="1"/>
      <c r="H58" s="1"/>
      <c r="I58" s="1"/>
      <c r="J58" s="1"/>
      <c r="K58" s="1"/>
      <c r="L58" s="318" t="e">
        <f>#REF!</f>
        <v>#REF!</v>
      </c>
      <c r="M58" s="61"/>
      <c r="N58" s="318" t="e">
        <f>#REF!</f>
        <v>#REF!</v>
      </c>
      <c r="O58" s="1"/>
      <c r="S58" s="69"/>
    </row>
    <row r="59" spans="1:19" ht="14.25" customHeight="1">
      <c r="A59" s="55">
        <v>32332</v>
      </c>
      <c r="B59" s="56" t="s">
        <v>161</v>
      </c>
      <c r="C59" s="57" t="e">
        <f t="shared" si="2"/>
        <v>#REF!</v>
      </c>
      <c r="D59" s="306" t="e">
        <f>#REF!</f>
        <v>#REF!</v>
      </c>
      <c r="E59" s="17"/>
      <c r="F59" s="1"/>
      <c r="G59" s="1"/>
      <c r="H59" s="1"/>
      <c r="I59" s="1"/>
      <c r="J59" s="1"/>
      <c r="K59" s="1"/>
      <c r="L59" s="318" t="e">
        <f>#REF!</f>
        <v>#REF!</v>
      </c>
      <c r="M59" s="61"/>
      <c r="N59" s="318" t="e">
        <f>#REF!</f>
        <v>#REF!</v>
      </c>
      <c r="O59" s="1"/>
      <c r="S59" s="69"/>
    </row>
    <row r="60" spans="1:19" ht="14.25" customHeight="1">
      <c r="A60" s="55">
        <v>32341</v>
      </c>
      <c r="B60" s="56" t="s">
        <v>243</v>
      </c>
      <c r="C60" s="57" t="e">
        <f t="shared" si="2"/>
        <v>#REF!</v>
      </c>
      <c r="D60" s="306" t="e">
        <f>#REF!</f>
        <v>#REF!</v>
      </c>
      <c r="E60" s="17"/>
      <c r="F60" s="1"/>
      <c r="G60" s="1"/>
      <c r="H60" s="1"/>
      <c r="I60" s="1"/>
      <c r="J60" s="1"/>
      <c r="K60" s="1"/>
      <c r="L60" s="318" t="e">
        <f>#REF!</f>
        <v>#REF!</v>
      </c>
      <c r="M60" s="61"/>
      <c r="N60" s="318" t="e">
        <f>#REF!</f>
        <v>#REF!</v>
      </c>
      <c r="O60" s="1"/>
      <c r="S60" s="69"/>
    </row>
    <row r="61" spans="1:19" ht="14.25" customHeight="1">
      <c r="A61" s="55">
        <v>32342</v>
      </c>
      <c r="B61" s="56" t="s">
        <v>162</v>
      </c>
      <c r="C61" s="57" t="e">
        <f t="shared" si="2"/>
        <v>#REF!</v>
      </c>
      <c r="D61" s="306" t="e">
        <f>#REF!</f>
        <v>#REF!</v>
      </c>
      <c r="E61" s="17"/>
      <c r="F61" s="1"/>
      <c r="G61" s="1"/>
      <c r="H61" s="1"/>
      <c r="I61" s="1"/>
      <c r="J61" s="1"/>
      <c r="K61" s="1"/>
      <c r="L61" s="318" t="e">
        <f>#REF!</f>
        <v>#REF!</v>
      </c>
      <c r="M61" s="61"/>
      <c r="N61" s="318" t="e">
        <f>#REF!</f>
        <v>#REF!</v>
      </c>
      <c r="O61" s="1"/>
      <c r="P61" s="8">
        <v>0</v>
      </c>
      <c r="Q61" s="8">
        <v>0</v>
      </c>
      <c r="S61" s="69"/>
    </row>
    <row r="62" spans="1:19" ht="14.25" customHeight="1">
      <c r="A62" s="55">
        <v>32343</v>
      </c>
      <c r="B62" s="56" t="s">
        <v>239</v>
      </c>
      <c r="C62" s="57">
        <f t="shared" si="2"/>
        <v>2030</v>
      </c>
      <c r="D62" s="306">
        <v>2030</v>
      </c>
      <c r="E62" s="17"/>
      <c r="F62" s="1"/>
      <c r="G62" s="1"/>
      <c r="H62" s="1"/>
      <c r="I62" s="1"/>
      <c r="J62" s="1"/>
      <c r="K62" s="1"/>
      <c r="L62" s="318" t="e">
        <f>#REF!</f>
        <v>#REF!</v>
      </c>
      <c r="M62" s="61"/>
      <c r="N62" s="318" t="e">
        <f>#REF!</f>
        <v>#REF!</v>
      </c>
      <c r="O62" s="1"/>
      <c r="S62" s="69"/>
    </row>
    <row r="63" spans="1:19" ht="14.25" customHeight="1">
      <c r="A63" s="55">
        <v>32344</v>
      </c>
      <c r="B63" s="58" t="s">
        <v>163</v>
      </c>
      <c r="C63" s="57">
        <f t="shared" si="2"/>
        <v>0</v>
      </c>
      <c r="D63" s="306"/>
      <c r="E63" s="17"/>
      <c r="F63" s="1"/>
      <c r="G63" s="1"/>
      <c r="H63" s="1"/>
      <c r="I63" s="1"/>
      <c r="J63" s="1"/>
      <c r="K63" s="1"/>
      <c r="L63" s="318"/>
      <c r="M63" s="61"/>
      <c r="N63" s="318"/>
      <c r="O63" s="1"/>
      <c r="P63" s="8">
        <v>0</v>
      </c>
      <c r="Q63" s="8">
        <v>0</v>
      </c>
      <c r="S63" s="69"/>
    </row>
    <row r="64" spans="1:19" ht="14.25" customHeight="1">
      <c r="A64" s="55">
        <v>32349</v>
      </c>
      <c r="B64" s="62" t="s">
        <v>164</v>
      </c>
      <c r="C64" s="57" t="e">
        <f t="shared" si="2"/>
        <v>#REF!</v>
      </c>
      <c r="D64" s="306" t="e">
        <f>#REF!</f>
        <v>#REF!</v>
      </c>
      <c r="E64" s="17"/>
      <c r="G64" s="1"/>
      <c r="H64" s="1"/>
      <c r="I64" s="1"/>
      <c r="J64" s="1"/>
      <c r="K64" s="1"/>
      <c r="L64" s="318" t="e">
        <f>#REF!</f>
        <v>#REF!</v>
      </c>
      <c r="M64" s="61"/>
      <c r="N64" s="318" t="e">
        <f>#REF!</f>
        <v>#REF!</v>
      </c>
      <c r="O64" s="1"/>
      <c r="S64" s="69"/>
    </row>
    <row r="65" spans="1:19" ht="14.25" customHeight="1">
      <c r="A65" s="55">
        <v>32361</v>
      </c>
      <c r="B65" s="56" t="s">
        <v>165</v>
      </c>
      <c r="C65" s="57" t="e">
        <f t="shared" si="2"/>
        <v>#REF!</v>
      </c>
      <c r="D65" s="306" t="e">
        <f>#REF!</f>
        <v>#REF!</v>
      </c>
      <c r="E65" s="17"/>
      <c r="F65" s="1"/>
      <c r="G65" s="1"/>
      <c r="H65" s="1"/>
      <c r="I65" s="1"/>
      <c r="J65" s="1"/>
      <c r="K65" s="1"/>
      <c r="L65" s="318" t="e">
        <f>#REF!</f>
        <v>#REF!</v>
      </c>
      <c r="M65" s="61"/>
      <c r="N65" s="318" t="e">
        <f>#REF!</f>
        <v>#REF!</v>
      </c>
      <c r="O65" s="1"/>
      <c r="P65" s="8">
        <v>0</v>
      </c>
      <c r="Q65" s="8">
        <v>0</v>
      </c>
      <c r="S65" s="69"/>
    </row>
    <row r="66" spans="1:19" ht="14.25" customHeight="1">
      <c r="A66" s="55">
        <v>32373</v>
      </c>
      <c r="B66" s="58" t="s">
        <v>166</v>
      </c>
      <c r="C66" s="57" t="e">
        <f t="shared" si="2"/>
        <v>#REF!</v>
      </c>
      <c r="D66" s="306" t="e">
        <f>#REF!</f>
        <v>#REF!</v>
      </c>
      <c r="E66" s="17"/>
      <c r="F66" s="1"/>
      <c r="G66" s="1"/>
      <c r="H66" s="1"/>
      <c r="I66" s="1"/>
      <c r="J66" s="1"/>
      <c r="K66" s="1"/>
      <c r="L66" s="318" t="e">
        <f>#REF!</f>
        <v>#REF!</v>
      </c>
      <c r="M66" s="61"/>
      <c r="N66" s="318" t="e">
        <f>#REF!</f>
        <v>#REF!</v>
      </c>
      <c r="O66" s="1"/>
      <c r="P66" s="8">
        <v>0</v>
      </c>
      <c r="Q66" s="8">
        <v>0</v>
      </c>
      <c r="S66" s="69"/>
    </row>
    <row r="67" spans="1:19" ht="14.25" customHeight="1">
      <c r="A67" s="55">
        <v>32382</v>
      </c>
      <c r="B67" s="56" t="s">
        <v>167</v>
      </c>
      <c r="C67" s="57" t="e">
        <f t="shared" si="2"/>
        <v>#REF!</v>
      </c>
      <c r="D67" s="306" t="e">
        <f>#REF!</f>
        <v>#REF!</v>
      </c>
      <c r="E67" s="17"/>
      <c r="F67" s="1"/>
      <c r="G67" s="1"/>
      <c r="H67" s="1"/>
      <c r="I67" s="1"/>
      <c r="J67" s="1"/>
      <c r="K67" s="1"/>
      <c r="L67" s="318" t="e">
        <f>#REF!</f>
        <v>#REF!</v>
      </c>
      <c r="M67" s="61"/>
      <c r="N67" s="318" t="e">
        <f>#REF!</f>
        <v>#REF!</v>
      </c>
      <c r="O67" s="1"/>
      <c r="P67" s="8">
        <v>0</v>
      </c>
      <c r="Q67" s="8">
        <v>0</v>
      </c>
      <c r="S67" s="69"/>
    </row>
    <row r="68" spans="1:19" ht="14.25" customHeight="1">
      <c r="A68" s="55">
        <v>32391</v>
      </c>
      <c r="B68" s="56" t="s">
        <v>168</v>
      </c>
      <c r="C68" s="57" t="e">
        <f t="shared" si="2"/>
        <v>#REF!</v>
      </c>
      <c r="D68" s="306" t="e">
        <f>#REF!</f>
        <v>#REF!</v>
      </c>
      <c r="E68" s="17"/>
      <c r="F68" s="1"/>
      <c r="G68" s="1"/>
      <c r="H68" s="1"/>
      <c r="I68" s="1"/>
      <c r="J68" s="1"/>
      <c r="K68" s="1"/>
      <c r="L68" s="318" t="e">
        <f>#REF!</f>
        <v>#REF!</v>
      </c>
      <c r="M68" s="61"/>
      <c r="N68" s="318" t="e">
        <f>#REF!</f>
        <v>#REF!</v>
      </c>
      <c r="O68" s="1"/>
      <c r="P68" s="8">
        <v>0</v>
      </c>
      <c r="Q68" s="8">
        <v>0</v>
      </c>
      <c r="S68" s="69"/>
    </row>
    <row r="69" spans="1:19" ht="14.25" customHeight="1">
      <c r="A69" s="55">
        <v>32399</v>
      </c>
      <c r="B69" s="56" t="s">
        <v>169</v>
      </c>
      <c r="C69" s="57" t="e">
        <f t="shared" si="2"/>
        <v>#REF!</v>
      </c>
      <c r="D69" s="306" t="e">
        <f>#REF!</f>
        <v>#REF!</v>
      </c>
      <c r="E69" s="17"/>
      <c r="F69" s="1"/>
      <c r="G69" s="1"/>
      <c r="H69" s="1"/>
      <c r="I69" s="1"/>
      <c r="J69" s="1"/>
      <c r="K69" s="1"/>
      <c r="L69" s="318" t="e">
        <f>#REF!</f>
        <v>#REF!</v>
      </c>
      <c r="M69" s="61"/>
      <c r="N69" s="318" t="e">
        <f>#REF!</f>
        <v>#REF!</v>
      </c>
      <c r="O69" s="1"/>
      <c r="P69" s="8">
        <v>0</v>
      </c>
      <c r="Q69" s="8">
        <v>0</v>
      </c>
      <c r="S69" s="69"/>
    </row>
    <row r="70" spans="1:19" ht="14.25" customHeight="1">
      <c r="A70" s="55">
        <v>32931</v>
      </c>
      <c r="B70" s="56" t="s">
        <v>96</v>
      </c>
      <c r="C70" s="57" t="e">
        <f t="shared" si="2"/>
        <v>#REF!</v>
      </c>
      <c r="D70" s="306" t="e">
        <f>#REF!</f>
        <v>#REF!</v>
      </c>
      <c r="E70" s="17"/>
      <c r="F70" s="1"/>
      <c r="G70" s="1"/>
      <c r="H70" s="1"/>
      <c r="I70" s="1"/>
      <c r="J70" s="1"/>
      <c r="K70" s="1"/>
      <c r="L70" s="318" t="e">
        <f>#REF!</f>
        <v>#REF!</v>
      </c>
      <c r="M70" s="61"/>
      <c r="N70" s="318" t="e">
        <f>#REF!</f>
        <v>#REF!</v>
      </c>
      <c r="O70" s="1"/>
      <c r="P70" s="8">
        <v>0</v>
      </c>
      <c r="Q70" s="8">
        <v>0</v>
      </c>
      <c r="S70" s="69"/>
    </row>
    <row r="71" spans="1:19" ht="14.25" customHeight="1">
      <c r="A71" s="55">
        <v>32941</v>
      </c>
      <c r="B71" s="56" t="s">
        <v>170</v>
      </c>
      <c r="C71" s="57" t="e">
        <f t="shared" si="2"/>
        <v>#REF!</v>
      </c>
      <c r="D71" s="306" t="e">
        <f>#REF!</f>
        <v>#REF!</v>
      </c>
      <c r="E71" s="17"/>
      <c r="F71" s="1"/>
      <c r="G71" s="1"/>
      <c r="H71" s="1"/>
      <c r="I71" s="1"/>
      <c r="J71" s="1"/>
      <c r="K71" s="1"/>
      <c r="L71" s="318" t="e">
        <f>#REF!</f>
        <v>#REF!</v>
      </c>
      <c r="M71" s="61"/>
      <c r="N71" s="318" t="e">
        <f>#REF!</f>
        <v>#REF!</v>
      </c>
      <c r="O71" s="1"/>
      <c r="P71" s="8">
        <v>0</v>
      </c>
      <c r="Q71" s="8">
        <v>0</v>
      </c>
      <c r="S71" s="69"/>
    </row>
    <row r="72" spans="1:19" ht="14.25" customHeight="1">
      <c r="A72" s="55">
        <v>32999</v>
      </c>
      <c r="B72" s="56" t="s">
        <v>97</v>
      </c>
      <c r="C72" s="57" t="e">
        <f t="shared" si="2"/>
        <v>#REF!</v>
      </c>
      <c r="D72" s="306" t="e">
        <f>#REF!</f>
        <v>#REF!</v>
      </c>
      <c r="E72" s="17"/>
      <c r="F72" s="1"/>
      <c r="G72" s="1"/>
      <c r="H72" s="1"/>
      <c r="I72" s="1"/>
      <c r="J72" s="1"/>
      <c r="K72" s="1"/>
      <c r="L72" s="318" t="e">
        <f>#REF!</f>
        <v>#REF!</v>
      </c>
      <c r="M72" s="61"/>
      <c r="N72" s="318" t="e">
        <f>#REF!</f>
        <v>#REF!</v>
      </c>
      <c r="O72" s="1"/>
      <c r="P72" s="8">
        <v>0</v>
      </c>
      <c r="Q72" s="8">
        <v>0</v>
      </c>
      <c r="R72" s="13"/>
      <c r="S72" s="233"/>
    </row>
    <row r="73" spans="1:19" ht="14.25" customHeight="1">
      <c r="A73" s="54">
        <v>34</v>
      </c>
      <c r="B73" s="58"/>
      <c r="C73" s="35" t="e">
        <f t="shared" si="2"/>
        <v>#REF!</v>
      </c>
      <c r="D73" s="307" t="e">
        <f>D74+D75</f>
        <v>#REF!</v>
      </c>
      <c r="E73" s="35">
        <f aca="true" t="shared" si="3" ref="E73:Q73">E74+E75</f>
        <v>0</v>
      </c>
      <c r="F73" s="35">
        <f t="shared" si="3"/>
        <v>0</v>
      </c>
      <c r="G73" s="35">
        <f t="shared" si="3"/>
        <v>0</v>
      </c>
      <c r="H73" s="35">
        <f t="shared" si="3"/>
        <v>0</v>
      </c>
      <c r="I73" s="35">
        <f t="shared" si="3"/>
        <v>0</v>
      </c>
      <c r="J73" s="35">
        <f t="shared" si="3"/>
        <v>0</v>
      </c>
      <c r="K73" s="35">
        <f t="shared" si="3"/>
        <v>0</v>
      </c>
      <c r="L73" s="321" t="e">
        <f>L74+L75</f>
        <v>#REF!</v>
      </c>
      <c r="M73" s="35">
        <f>M74+M75</f>
        <v>0</v>
      </c>
      <c r="N73" s="321" t="e">
        <f>N74+N75</f>
        <v>#REF!</v>
      </c>
      <c r="O73" s="35">
        <f t="shared" si="3"/>
        <v>0</v>
      </c>
      <c r="P73" s="35">
        <f t="shared" si="3"/>
        <v>0</v>
      </c>
      <c r="Q73" s="90">
        <f t="shared" si="3"/>
        <v>0</v>
      </c>
      <c r="R73" s="36"/>
      <c r="S73" s="68"/>
    </row>
    <row r="74" spans="1:19" ht="14.25" customHeight="1">
      <c r="A74" s="55">
        <v>34312</v>
      </c>
      <c r="B74" s="56" t="s">
        <v>171</v>
      </c>
      <c r="C74" s="57" t="e">
        <f t="shared" si="2"/>
        <v>#REF!</v>
      </c>
      <c r="D74" s="306" t="e">
        <f>#REF!</f>
        <v>#REF!</v>
      </c>
      <c r="E74" s="17"/>
      <c r="F74" s="1"/>
      <c r="G74" s="1"/>
      <c r="H74" s="1"/>
      <c r="I74" s="1"/>
      <c r="J74" s="1"/>
      <c r="K74" s="1"/>
      <c r="L74" s="318" t="e">
        <f>#REF!</f>
        <v>#REF!</v>
      </c>
      <c r="M74" s="61"/>
      <c r="N74" s="318" t="e">
        <f>#REF!</f>
        <v>#REF!</v>
      </c>
      <c r="O74" s="1"/>
      <c r="P74" s="8">
        <v>0</v>
      </c>
      <c r="Q74" s="8">
        <v>0</v>
      </c>
      <c r="R74" s="13"/>
      <c r="S74" s="233"/>
    </row>
    <row r="75" spans="1:19" ht="14.25" customHeight="1">
      <c r="A75" s="55">
        <v>34349</v>
      </c>
      <c r="B75" s="56" t="s">
        <v>172</v>
      </c>
      <c r="C75" s="57" t="e">
        <f t="shared" si="2"/>
        <v>#REF!</v>
      </c>
      <c r="D75" s="306" t="e">
        <f>#REF!</f>
        <v>#REF!</v>
      </c>
      <c r="E75" s="17"/>
      <c r="F75" s="1"/>
      <c r="G75" s="1"/>
      <c r="H75" s="1"/>
      <c r="I75" s="1"/>
      <c r="J75" s="1"/>
      <c r="K75" s="1"/>
      <c r="L75" s="318" t="e">
        <f>#REF!</f>
        <v>#REF!</v>
      </c>
      <c r="M75" s="61"/>
      <c r="N75" s="318" t="e">
        <f>#REF!</f>
        <v>#REF!</v>
      </c>
      <c r="O75" s="1"/>
      <c r="P75" s="8">
        <v>0</v>
      </c>
      <c r="Q75" s="8">
        <v>0</v>
      </c>
      <c r="R75" s="13"/>
      <c r="S75" s="233"/>
    </row>
    <row r="76" spans="1:19" ht="14.25" customHeight="1">
      <c r="A76" s="55"/>
      <c r="B76" s="63" t="s">
        <v>98</v>
      </c>
      <c r="C76" s="18" t="e">
        <f>C73+C34+C25</f>
        <v>#REF!</v>
      </c>
      <c r="D76" s="305" t="e">
        <f>D25+D34+D73</f>
        <v>#REF!</v>
      </c>
      <c r="E76" s="18">
        <f aca="true" t="shared" si="4" ref="E76:L76">E25+E34+E73</f>
        <v>3506330.268829302</v>
      </c>
      <c r="F76" s="18">
        <f t="shared" si="4"/>
        <v>65000</v>
      </c>
      <c r="G76" s="18">
        <f t="shared" si="4"/>
        <v>0</v>
      </c>
      <c r="H76" s="18">
        <f t="shared" si="4"/>
        <v>0</v>
      </c>
      <c r="I76" s="18">
        <f t="shared" si="4"/>
        <v>0</v>
      </c>
      <c r="J76" s="18">
        <f t="shared" si="4"/>
        <v>0</v>
      </c>
      <c r="K76" s="18">
        <f t="shared" si="4"/>
        <v>0</v>
      </c>
      <c r="L76" s="317" t="e">
        <f t="shared" si="4"/>
        <v>#REF!</v>
      </c>
      <c r="M76" s="18">
        <f>M25+M34+M73-1</f>
        <v>3639072.970368817</v>
      </c>
      <c r="N76" s="317" t="e">
        <f>N25+N34+N73</f>
        <v>#REF!</v>
      </c>
      <c r="O76" s="18">
        <f>O25+O34+O73</f>
        <v>3708270.113716931</v>
      </c>
      <c r="P76" s="39" t="e">
        <f>P25+P34+#REF!</f>
        <v>#REF!</v>
      </c>
      <c r="Q76" s="39" t="e">
        <f>Q25+Q34+#REF!</f>
        <v>#REF!</v>
      </c>
      <c r="R76" s="13"/>
      <c r="S76" s="13"/>
    </row>
    <row r="77" spans="1:17" ht="12.75" customHeight="1">
      <c r="A77" s="64"/>
      <c r="B77" s="15"/>
      <c r="C77" s="14"/>
      <c r="D77" s="12"/>
      <c r="E77" s="12"/>
      <c r="F77" s="13"/>
      <c r="G77" s="13"/>
      <c r="H77" s="13"/>
      <c r="I77" s="13"/>
      <c r="J77" s="13"/>
      <c r="K77" s="13"/>
      <c r="L77" s="13"/>
      <c r="M77" s="13"/>
      <c r="N77" s="13"/>
      <c r="P77" s="60"/>
      <c r="Q77" s="60"/>
    </row>
    <row r="78" spans="1:15" s="69" customFormat="1" ht="20.25" customHeight="1">
      <c r="A78" s="65" t="s">
        <v>118</v>
      </c>
      <c r="B78" s="66"/>
      <c r="C78" s="67"/>
      <c r="D78" s="68"/>
      <c r="E78" s="68"/>
      <c r="F78" s="67"/>
      <c r="G78" s="67"/>
      <c r="H78" s="67"/>
      <c r="I78" s="67"/>
      <c r="J78" s="67"/>
      <c r="K78" s="67"/>
      <c r="L78" s="67"/>
      <c r="M78" s="67"/>
      <c r="N78" s="67"/>
      <c r="O78" s="67"/>
    </row>
    <row r="79" spans="1:15" s="69" customFormat="1" ht="18" customHeight="1">
      <c r="A79" s="32">
        <v>32</v>
      </c>
      <c r="B79" s="59" t="s">
        <v>83</v>
      </c>
      <c r="C79" s="70"/>
      <c r="D79" s="71"/>
      <c r="E79" s="71"/>
      <c r="F79" s="70"/>
      <c r="G79" s="72"/>
      <c r="H79" s="72"/>
      <c r="I79" s="72"/>
      <c r="J79" s="72"/>
      <c r="K79" s="72"/>
      <c r="L79" s="73"/>
      <c r="M79" s="73"/>
      <c r="N79" s="73"/>
      <c r="O79" s="72"/>
    </row>
    <row r="80" spans="1:15" s="69" customFormat="1" ht="20.25" customHeight="1">
      <c r="A80" s="74">
        <v>3238</v>
      </c>
      <c r="B80" s="75" t="s">
        <v>93</v>
      </c>
      <c r="C80" s="76"/>
      <c r="D80" s="71"/>
      <c r="E80" s="71"/>
      <c r="F80" s="76"/>
      <c r="G80" s="72"/>
      <c r="H80" s="72"/>
      <c r="I80" s="72"/>
      <c r="J80" s="72"/>
      <c r="K80" s="72"/>
      <c r="L80" s="73"/>
      <c r="M80" s="77"/>
      <c r="N80" s="77"/>
      <c r="O80" s="72"/>
    </row>
    <row r="81" spans="1:17" s="60" customFormat="1" ht="46.5" customHeight="1">
      <c r="A81" s="78">
        <v>42</v>
      </c>
      <c r="B81" s="79" t="s">
        <v>99</v>
      </c>
      <c r="C81" s="18"/>
      <c r="D81" s="35"/>
      <c r="E81" s="35"/>
      <c r="F81" s="18"/>
      <c r="G81" s="18"/>
      <c r="H81" s="18"/>
      <c r="I81" s="18"/>
      <c r="J81" s="18">
        <f>J82</f>
        <v>0</v>
      </c>
      <c r="K81" s="18"/>
      <c r="L81" s="80"/>
      <c r="M81" s="80"/>
      <c r="N81" s="80"/>
      <c r="O81" s="18"/>
      <c r="P81" s="60">
        <f>P82</f>
        <v>65000</v>
      </c>
      <c r="Q81" s="60">
        <f>Q82</f>
        <v>65000</v>
      </c>
    </row>
    <row r="82" spans="1:17" ht="15">
      <c r="A82" s="55">
        <v>4214</v>
      </c>
      <c r="B82" s="56" t="s">
        <v>110</v>
      </c>
      <c r="C82" s="1"/>
      <c r="D82" s="57"/>
      <c r="E82" s="57"/>
      <c r="F82" s="1"/>
      <c r="G82" s="1"/>
      <c r="H82" s="1"/>
      <c r="I82" s="1"/>
      <c r="J82" s="1"/>
      <c r="K82" s="1"/>
      <c r="L82" s="61"/>
      <c r="M82" s="61"/>
      <c r="N82" s="61"/>
      <c r="O82" s="1"/>
      <c r="P82" s="8">
        <v>65000</v>
      </c>
      <c r="Q82" s="8">
        <v>65000</v>
      </c>
    </row>
    <row r="83" spans="1:15" ht="15">
      <c r="A83" s="55"/>
      <c r="B83" s="56"/>
      <c r="C83" s="1"/>
      <c r="D83" s="57"/>
      <c r="E83" s="57"/>
      <c r="F83" s="1"/>
      <c r="G83" s="1"/>
      <c r="H83" s="1"/>
      <c r="I83" s="1"/>
      <c r="J83" s="1"/>
      <c r="K83" s="1"/>
      <c r="L83" s="61"/>
      <c r="M83" s="61"/>
      <c r="N83" s="61"/>
      <c r="O83" s="1"/>
    </row>
    <row r="84" spans="1:17" ht="15">
      <c r="A84" s="55"/>
      <c r="B84" s="81" t="s">
        <v>124</v>
      </c>
      <c r="C84" s="18">
        <f>+C79+C81</f>
        <v>0</v>
      </c>
      <c r="D84" s="18">
        <f>+D81</f>
        <v>0</v>
      </c>
      <c r="E84" s="18"/>
      <c r="F84" s="18">
        <f>+F79+F81</f>
        <v>0</v>
      </c>
      <c r="G84" s="18"/>
      <c r="H84" s="18"/>
      <c r="I84" s="18"/>
      <c r="J84" s="18">
        <f>+J81</f>
        <v>0</v>
      </c>
      <c r="K84" s="18"/>
      <c r="L84" s="80"/>
      <c r="M84" s="80">
        <f>+M79+M81</f>
        <v>0</v>
      </c>
      <c r="N84" s="80"/>
      <c r="O84" s="18">
        <f>+O79+O81</f>
        <v>0</v>
      </c>
      <c r="P84" s="39" t="e">
        <f>+#REF!+P81</f>
        <v>#REF!</v>
      </c>
      <c r="Q84" s="39" t="e">
        <f>+#REF!+Q81</f>
        <v>#REF!</v>
      </c>
    </row>
    <row r="85" spans="1:17" ht="15">
      <c r="A85" s="379" t="s">
        <v>116</v>
      </c>
      <c r="B85" s="380"/>
      <c r="C85" s="18" t="e">
        <f aca="true" t="shared" si="5" ref="C85:J85">+C84+C76</f>
        <v>#REF!</v>
      </c>
      <c r="D85" s="18" t="e">
        <f t="shared" si="5"/>
        <v>#REF!</v>
      </c>
      <c r="E85" s="18">
        <f t="shared" si="5"/>
        <v>3506330.268829302</v>
      </c>
      <c r="F85" s="18">
        <f t="shared" si="5"/>
        <v>65000</v>
      </c>
      <c r="G85" s="18">
        <f t="shared" si="5"/>
        <v>0</v>
      </c>
      <c r="H85" s="18">
        <f t="shared" si="5"/>
        <v>0</v>
      </c>
      <c r="I85" s="18">
        <f t="shared" si="5"/>
        <v>0</v>
      </c>
      <c r="J85" s="18">
        <f t="shared" si="5"/>
        <v>0</v>
      </c>
      <c r="K85" s="18"/>
      <c r="L85" s="80"/>
      <c r="M85" s="80">
        <f>+M84+M76</f>
        <v>3639072.970368817</v>
      </c>
      <c r="N85" s="80"/>
      <c r="O85" s="18">
        <f>+O84+O76</f>
        <v>3708270.113716931</v>
      </c>
      <c r="P85" s="14"/>
      <c r="Q85" s="14"/>
    </row>
    <row r="86" spans="1:14" ht="11.25" customHeight="1">
      <c r="A86" s="64"/>
      <c r="B86" s="15"/>
      <c r="C86" s="13"/>
      <c r="D86" s="12"/>
      <c r="E86" s="12"/>
      <c r="F86" s="13"/>
      <c r="G86" s="13"/>
      <c r="H86" s="13"/>
      <c r="I86" s="13"/>
      <c r="J86" s="13"/>
      <c r="K86" s="13"/>
      <c r="L86" s="13"/>
      <c r="M86" s="13"/>
      <c r="N86" s="13"/>
    </row>
    <row r="87" spans="1:15" ht="15.75">
      <c r="A87" s="82" t="s">
        <v>120</v>
      </c>
      <c r="B87" s="83"/>
      <c r="C87" s="67"/>
      <c r="D87" s="68"/>
      <c r="E87" s="68"/>
      <c r="F87" s="67"/>
      <c r="G87" s="67"/>
      <c r="H87" s="67"/>
      <c r="I87" s="67"/>
      <c r="J87" s="67"/>
      <c r="K87" s="67"/>
      <c r="L87" s="67"/>
      <c r="M87" s="67"/>
      <c r="N87" s="67"/>
      <c r="O87" s="67"/>
    </row>
    <row r="88" spans="1:17" ht="15">
      <c r="A88" s="84"/>
      <c r="B88" s="85"/>
      <c r="C88" s="85"/>
      <c r="D88" s="384" t="s">
        <v>63</v>
      </c>
      <c r="E88" s="385"/>
      <c r="F88" s="85"/>
      <c r="G88" s="85"/>
      <c r="H88" s="85"/>
      <c r="I88" s="85"/>
      <c r="J88" s="85"/>
      <c r="K88" s="85"/>
      <c r="L88" s="85"/>
      <c r="M88" s="85"/>
      <c r="N88" s="86"/>
      <c r="O88" s="86"/>
      <c r="P88" s="41"/>
      <c r="Q88" s="41"/>
    </row>
    <row r="89" spans="1:17" s="89" customFormat="1" ht="78" customHeight="1">
      <c r="A89" s="50" t="s">
        <v>75</v>
      </c>
      <c r="B89" s="51" t="s">
        <v>76</v>
      </c>
      <c r="C89" s="47" t="s">
        <v>220</v>
      </c>
      <c r="D89" s="87" t="s">
        <v>115</v>
      </c>
      <c r="E89" s="45" t="s">
        <v>64</v>
      </c>
      <c r="F89" s="44" t="s">
        <v>65</v>
      </c>
      <c r="G89" s="44" t="s">
        <v>66</v>
      </c>
      <c r="H89" s="44" t="s">
        <v>67</v>
      </c>
      <c r="I89" s="44" t="s">
        <v>68</v>
      </c>
      <c r="J89" s="45" t="s">
        <v>69</v>
      </c>
      <c r="K89" s="45" t="s">
        <v>70</v>
      </c>
      <c r="L89" s="312"/>
      <c r="M89" s="46" t="s">
        <v>222</v>
      </c>
      <c r="N89" s="46"/>
      <c r="O89" s="47" t="s">
        <v>221</v>
      </c>
      <c r="P89" s="88" t="s">
        <v>77</v>
      </c>
      <c r="Q89" s="88" t="s">
        <v>78</v>
      </c>
    </row>
    <row r="90" spans="1:17" s="60" customFormat="1" ht="15">
      <c r="A90" s="54">
        <v>32</v>
      </c>
      <c r="B90" s="59" t="s">
        <v>83</v>
      </c>
      <c r="C90" s="35"/>
      <c r="D90" s="35"/>
      <c r="E90" s="35"/>
      <c r="F90" s="35"/>
      <c r="G90" s="18"/>
      <c r="H90" s="18"/>
      <c r="I90" s="18"/>
      <c r="J90" s="35"/>
      <c r="K90" s="35"/>
      <c r="L90" s="90"/>
      <c r="M90" s="90">
        <v>0</v>
      </c>
      <c r="N90" s="90"/>
      <c r="O90" s="35">
        <v>0</v>
      </c>
      <c r="P90" s="60">
        <f>SUM(P91:P102)</f>
        <v>312290</v>
      </c>
      <c r="Q90" s="60">
        <f>SUM(Q91:Q102)</f>
        <v>343519</v>
      </c>
    </row>
    <row r="91" spans="1:17" ht="15">
      <c r="A91" s="55">
        <v>3211</v>
      </c>
      <c r="B91" s="56" t="s">
        <v>84</v>
      </c>
      <c r="C91" s="1"/>
      <c r="D91" s="57"/>
      <c r="E91" s="57"/>
      <c r="F91" s="1"/>
      <c r="G91" s="1"/>
      <c r="H91" s="1"/>
      <c r="I91" s="1"/>
      <c r="J91" s="1"/>
      <c r="K91" s="1"/>
      <c r="L91" s="61"/>
      <c r="M91" s="61"/>
      <c r="N91" s="61"/>
      <c r="O91" s="1"/>
      <c r="P91" s="8">
        <v>15620</v>
      </c>
      <c r="Q91" s="8">
        <v>17182</v>
      </c>
    </row>
    <row r="92" spans="1:17" ht="15">
      <c r="A92" s="55">
        <v>3221</v>
      </c>
      <c r="B92" s="58" t="s">
        <v>85</v>
      </c>
      <c r="C92" s="1"/>
      <c r="D92" s="57"/>
      <c r="E92" s="57"/>
      <c r="F92" s="1"/>
      <c r="G92" s="1"/>
      <c r="H92" s="1"/>
      <c r="I92" s="1"/>
      <c r="J92" s="1"/>
      <c r="K92" s="1"/>
      <c r="L92" s="61"/>
      <c r="M92" s="61"/>
      <c r="N92" s="61"/>
      <c r="O92" s="1"/>
      <c r="P92" s="8">
        <v>52800</v>
      </c>
      <c r="Q92" s="8">
        <v>58080</v>
      </c>
    </row>
    <row r="93" spans="1:15" ht="15">
      <c r="A93" s="55">
        <v>3222</v>
      </c>
      <c r="B93" s="62" t="s">
        <v>100</v>
      </c>
      <c r="C93" s="1"/>
      <c r="D93" s="57"/>
      <c r="E93" s="57"/>
      <c r="F93" s="1"/>
      <c r="G93" s="1"/>
      <c r="H93" s="1"/>
      <c r="I93" s="1"/>
      <c r="J93" s="1"/>
      <c r="K93" s="1"/>
      <c r="L93" s="61"/>
      <c r="M93" s="61"/>
      <c r="N93" s="61"/>
      <c r="O93" s="1"/>
    </row>
    <row r="94" spans="1:17" ht="15">
      <c r="A94" s="55">
        <v>3223</v>
      </c>
      <c r="B94" s="56" t="s">
        <v>86</v>
      </c>
      <c r="C94" s="1"/>
      <c r="D94" s="57"/>
      <c r="E94" s="57"/>
      <c r="F94" s="1"/>
      <c r="G94" s="1"/>
      <c r="H94" s="1"/>
      <c r="I94" s="1"/>
      <c r="J94" s="1"/>
      <c r="K94" s="1"/>
      <c r="L94" s="61"/>
      <c r="M94" s="61"/>
      <c r="N94" s="61"/>
      <c r="O94" s="1"/>
      <c r="P94" s="8">
        <v>68200</v>
      </c>
      <c r="Q94" s="8">
        <v>75020</v>
      </c>
    </row>
    <row r="95" spans="1:17" ht="15">
      <c r="A95" s="55">
        <v>3224</v>
      </c>
      <c r="B95" s="58" t="s">
        <v>87</v>
      </c>
      <c r="C95" s="1"/>
      <c r="D95" s="57"/>
      <c r="E95" s="57"/>
      <c r="F95" s="1"/>
      <c r="G95" s="1"/>
      <c r="H95" s="1"/>
      <c r="I95" s="1"/>
      <c r="J95" s="1"/>
      <c r="K95" s="1"/>
      <c r="L95" s="61"/>
      <c r="M95" s="61"/>
      <c r="N95" s="61"/>
      <c r="O95" s="1"/>
      <c r="P95" s="8">
        <v>16500</v>
      </c>
      <c r="Q95" s="8">
        <v>18150</v>
      </c>
    </row>
    <row r="96" spans="1:17" ht="15">
      <c r="A96" s="55">
        <v>3225</v>
      </c>
      <c r="B96" s="56" t="s">
        <v>88</v>
      </c>
      <c r="C96" s="1"/>
      <c r="D96" s="57"/>
      <c r="E96" s="57"/>
      <c r="F96" s="1"/>
      <c r="G96" s="1"/>
      <c r="H96" s="1"/>
      <c r="I96" s="1"/>
      <c r="J96" s="1"/>
      <c r="K96" s="1"/>
      <c r="L96" s="61"/>
      <c r="M96" s="61"/>
      <c r="N96" s="61"/>
      <c r="O96" s="1"/>
      <c r="P96" s="8">
        <v>5170</v>
      </c>
      <c r="Q96" s="8">
        <v>5687</v>
      </c>
    </row>
    <row r="97" spans="1:17" ht="15">
      <c r="A97" s="55">
        <v>3232</v>
      </c>
      <c r="B97" s="56" t="s">
        <v>90</v>
      </c>
      <c r="C97" s="1"/>
      <c r="D97" s="57"/>
      <c r="E97" s="57"/>
      <c r="F97" s="1"/>
      <c r="G97" s="1"/>
      <c r="H97" s="1"/>
      <c r="I97" s="1"/>
      <c r="J97" s="1"/>
      <c r="K97" s="1"/>
      <c r="L97" s="61"/>
      <c r="M97" s="61"/>
      <c r="N97" s="61"/>
      <c r="O97" s="1"/>
      <c r="P97" s="8">
        <v>92400</v>
      </c>
      <c r="Q97" s="8">
        <v>101640</v>
      </c>
    </row>
    <row r="98" spans="1:17" ht="15">
      <c r="A98" s="55">
        <v>3234</v>
      </c>
      <c r="B98" s="56" t="s">
        <v>91</v>
      </c>
      <c r="C98" s="1"/>
      <c r="D98" s="57"/>
      <c r="E98" s="57"/>
      <c r="F98" s="1"/>
      <c r="G98" s="1"/>
      <c r="H98" s="1"/>
      <c r="I98" s="1"/>
      <c r="J98" s="1"/>
      <c r="K98" s="1"/>
      <c r="L98" s="61"/>
      <c r="M98" s="61"/>
      <c r="N98" s="61"/>
      <c r="O98" s="1"/>
      <c r="P98" s="8">
        <v>51700</v>
      </c>
      <c r="Q98" s="8">
        <v>56870</v>
      </c>
    </row>
    <row r="99" spans="1:17" ht="15">
      <c r="A99" s="55">
        <v>3236</v>
      </c>
      <c r="B99" s="58" t="s">
        <v>101</v>
      </c>
      <c r="C99" s="1"/>
      <c r="D99" s="57"/>
      <c r="E99" s="57"/>
      <c r="F99" s="1"/>
      <c r="G99" s="1"/>
      <c r="H99" s="1"/>
      <c r="I99" s="1"/>
      <c r="J99" s="1"/>
      <c r="K99" s="1"/>
      <c r="L99" s="61"/>
      <c r="M99" s="61"/>
      <c r="N99" s="61"/>
      <c r="O99" s="1"/>
      <c r="P99" s="8">
        <v>440</v>
      </c>
      <c r="Q99" s="8">
        <v>484</v>
      </c>
    </row>
    <row r="100" spans="1:17" ht="15">
      <c r="A100" s="55">
        <v>3292</v>
      </c>
      <c r="B100" s="56" t="s">
        <v>95</v>
      </c>
      <c r="C100" s="1"/>
      <c r="D100" s="57"/>
      <c r="E100" s="57"/>
      <c r="F100" s="1"/>
      <c r="G100" s="1"/>
      <c r="H100" s="1"/>
      <c r="I100" s="1"/>
      <c r="J100" s="1"/>
      <c r="K100" s="1"/>
      <c r="L100" s="61"/>
      <c r="M100" s="61"/>
      <c r="N100" s="61"/>
      <c r="O100" s="1"/>
      <c r="P100" s="8">
        <v>4400</v>
      </c>
      <c r="Q100" s="8">
        <v>4840</v>
      </c>
    </row>
    <row r="101" spans="1:17" ht="15">
      <c r="A101" s="55">
        <v>3293</v>
      </c>
      <c r="B101" s="56" t="s">
        <v>96</v>
      </c>
      <c r="C101" s="1"/>
      <c r="D101" s="57"/>
      <c r="E101" s="57"/>
      <c r="F101" s="1"/>
      <c r="G101" s="1"/>
      <c r="H101" s="1"/>
      <c r="I101" s="1"/>
      <c r="J101" s="1"/>
      <c r="K101" s="1"/>
      <c r="L101" s="61"/>
      <c r="M101" s="61"/>
      <c r="N101" s="61"/>
      <c r="O101" s="1"/>
      <c r="P101" s="8">
        <v>3740</v>
      </c>
      <c r="Q101" s="8">
        <v>4114</v>
      </c>
    </row>
    <row r="102" spans="1:17" ht="15">
      <c r="A102" s="55">
        <v>3299</v>
      </c>
      <c r="B102" s="58" t="s">
        <v>97</v>
      </c>
      <c r="C102" s="1"/>
      <c r="D102" s="57"/>
      <c r="E102" s="57"/>
      <c r="F102" s="1"/>
      <c r="G102" s="1"/>
      <c r="H102" s="1"/>
      <c r="I102" s="1"/>
      <c r="J102" s="1"/>
      <c r="K102" s="1"/>
      <c r="L102" s="61"/>
      <c r="M102" s="61"/>
      <c r="N102" s="61"/>
      <c r="O102" s="1"/>
      <c r="P102" s="8">
        <v>1320</v>
      </c>
      <c r="Q102" s="8">
        <v>1452</v>
      </c>
    </row>
    <row r="103" spans="1:15" ht="12" customHeight="1">
      <c r="A103" s="55"/>
      <c r="B103" s="56"/>
      <c r="C103" s="1"/>
      <c r="D103" s="57"/>
      <c r="E103" s="57"/>
      <c r="F103" s="1"/>
      <c r="G103" s="1"/>
      <c r="H103" s="1"/>
      <c r="I103" s="1"/>
      <c r="J103" s="1"/>
      <c r="K103" s="1"/>
      <c r="L103" s="61"/>
      <c r="M103" s="61"/>
      <c r="N103" s="61"/>
      <c r="O103" s="1"/>
    </row>
    <row r="104" spans="1:17" ht="15">
      <c r="A104" s="91"/>
      <c r="B104" s="92" t="s">
        <v>98</v>
      </c>
      <c r="C104" s="39">
        <f>+C90+C102</f>
        <v>0</v>
      </c>
      <c r="D104" s="39">
        <f aca="true" t="shared" si="6" ref="D104:O104">+D90+D102</f>
        <v>0</v>
      </c>
      <c r="E104" s="39">
        <f t="shared" si="6"/>
        <v>0</v>
      </c>
      <c r="F104" s="39">
        <f t="shared" si="6"/>
        <v>0</v>
      </c>
      <c r="G104" s="39">
        <f t="shared" si="6"/>
        <v>0</v>
      </c>
      <c r="H104" s="39">
        <f t="shared" si="6"/>
        <v>0</v>
      </c>
      <c r="I104" s="39">
        <f t="shared" si="6"/>
        <v>0</v>
      </c>
      <c r="J104" s="39">
        <f t="shared" si="6"/>
        <v>0</v>
      </c>
      <c r="K104" s="39">
        <f t="shared" si="6"/>
        <v>0</v>
      </c>
      <c r="L104" s="39"/>
      <c r="M104" s="39">
        <f t="shared" si="6"/>
        <v>0</v>
      </c>
      <c r="N104" s="39"/>
      <c r="O104" s="18">
        <f t="shared" si="6"/>
        <v>0</v>
      </c>
      <c r="P104" s="39" t="e">
        <f>#REF!+P90+#REF!</f>
        <v>#REF!</v>
      </c>
      <c r="Q104" s="39" t="e">
        <f>#REF!+Q90+#REF!</f>
        <v>#REF!</v>
      </c>
    </row>
    <row r="105" spans="1:14" ht="15">
      <c r="A105" s="93" t="s">
        <v>119</v>
      </c>
      <c r="B105" s="15"/>
      <c r="C105" s="13"/>
      <c r="D105" s="12"/>
      <c r="E105" s="12"/>
      <c r="F105" s="13"/>
      <c r="G105" s="13"/>
      <c r="H105" s="13"/>
      <c r="I105" s="13"/>
      <c r="J105" s="13"/>
      <c r="K105" s="13"/>
      <c r="L105" s="13"/>
      <c r="M105" s="13"/>
      <c r="N105" s="13"/>
    </row>
    <row r="106" spans="2:17" ht="15">
      <c r="B106" s="94"/>
      <c r="C106" s="14"/>
      <c r="D106" s="36"/>
      <c r="E106" s="36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1:14" ht="11.25" customHeight="1">
      <c r="A107" s="64"/>
      <c r="B107" s="15"/>
      <c r="C107" s="13"/>
      <c r="D107" s="12"/>
      <c r="E107" s="12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1:17" ht="44.25" customHeight="1">
      <c r="A108" s="54">
        <v>42</v>
      </c>
      <c r="B108" s="79" t="s">
        <v>99</v>
      </c>
      <c r="C108" s="18"/>
      <c r="D108" s="35"/>
      <c r="E108" s="35"/>
      <c r="F108" s="18"/>
      <c r="G108" s="18"/>
      <c r="H108" s="18"/>
      <c r="I108" s="18"/>
      <c r="J108" s="18"/>
      <c r="K108" s="18"/>
      <c r="L108" s="80"/>
      <c r="M108" s="80">
        <f>F108*1.091</f>
        <v>0</v>
      </c>
      <c r="N108" s="80"/>
      <c r="O108" s="18">
        <f>M108*1.094</f>
        <v>0</v>
      </c>
      <c r="P108" s="14"/>
      <c r="Q108" s="14"/>
    </row>
    <row r="109" spans="1:17" ht="15">
      <c r="A109" s="55">
        <v>4227</v>
      </c>
      <c r="B109" s="62" t="s">
        <v>111</v>
      </c>
      <c r="C109" s="1"/>
      <c r="D109" s="57"/>
      <c r="E109" s="57"/>
      <c r="F109" s="1"/>
      <c r="G109" s="18"/>
      <c r="H109" s="18"/>
      <c r="I109" s="18"/>
      <c r="J109" s="18"/>
      <c r="K109" s="18"/>
      <c r="L109" s="80"/>
      <c r="M109" s="80"/>
      <c r="N109" s="80"/>
      <c r="O109" s="18"/>
      <c r="P109" s="14"/>
      <c r="Q109" s="14"/>
    </row>
    <row r="110" spans="1:17" ht="15">
      <c r="A110" s="55">
        <v>4227</v>
      </c>
      <c r="B110" s="62" t="s">
        <v>111</v>
      </c>
      <c r="C110" s="1"/>
      <c r="D110" s="57"/>
      <c r="E110" s="57"/>
      <c r="F110" s="1"/>
      <c r="G110" s="18"/>
      <c r="H110" s="18"/>
      <c r="I110" s="18"/>
      <c r="J110" s="18"/>
      <c r="K110" s="18"/>
      <c r="L110" s="80"/>
      <c r="M110" s="80"/>
      <c r="N110" s="80"/>
      <c r="O110" s="18"/>
      <c r="P110" s="14"/>
      <c r="Q110" s="14"/>
    </row>
    <row r="111" spans="1:17" ht="11.25" customHeight="1">
      <c r="A111" s="55"/>
      <c r="B111" s="62"/>
      <c r="C111" s="18"/>
      <c r="D111" s="35"/>
      <c r="E111" s="35"/>
      <c r="F111" s="18"/>
      <c r="G111" s="18"/>
      <c r="H111" s="18"/>
      <c r="I111" s="18"/>
      <c r="J111" s="18"/>
      <c r="K111" s="18"/>
      <c r="L111" s="80"/>
      <c r="M111" s="80"/>
      <c r="N111" s="80"/>
      <c r="O111" s="18"/>
      <c r="P111" s="14"/>
      <c r="Q111" s="14"/>
    </row>
    <row r="112" spans="1:17" ht="15">
      <c r="A112" s="95"/>
      <c r="B112" s="81" t="s">
        <v>124</v>
      </c>
      <c r="C112" s="39">
        <f>+C108+C106</f>
        <v>0</v>
      </c>
      <c r="D112" s="39">
        <f>+D108+D106</f>
        <v>0</v>
      </c>
      <c r="E112" s="39"/>
      <c r="F112" s="39">
        <f>+F108+F106</f>
        <v>0</v>
      </c>
      <c r="G112" s="39"/>
      <c r="H112" s="39"/>
      <c r="I112" s="39"/>
      <c r="J112" s="96"/>
      <c r="K112" s="96"/>
      <c r="L112" s="96"/>
      <c r="M112" s="39">
        <f>+M108+M106</f>
        <v>0</v>
      </c>
      <c r="N112" s="39"/>
      <c r="O112" s="18">
        <f>+O108+O106</f>
        <v>0</v>
      </c>
      <c r="P112" s="14"/>
      <c r="Q112" s="14"/>
    </row>
    <row r="113" spans="1:17" ht="15">
      <c r="A113" s="379" t="s">
        <v>122</v>
      </c>
      <c r="B113" s="383"/>
      <c r="C113" s="39">
        <f>+C112+C104</f>
        <v>0</v>
      </c>
      <c r="D113" s="39">
        <f>+D112+D104</f>
        <v>0</v>
      </c>
      <c r="E113" s="39"/>
      <c r="F113" s="39">
        <f>+F112+F104</f>
        <v>0</v>
      </c>
      <c r="G113" s="39">
        <f>+G112+G104</f>
        <v>0</v>
      </c>
      <c r="H113" s="39">
        <f>+H112+H104</f>
        <v>0</v>
      </c>
      <c r="I113" s="39">
        <f>+I112+I104</f>
        <v>0</v>
      </c>
      <c r="J113" s="39">
        <f>+J112+J104</f>
        <v>0</v>
      </c>
      <c r="K113" s="39"/>
      <c r="L113" s="39"/>
      <c r="M113" s="39">
        <f>+M112+M104</f>
        <v>0</v>
      </c>
      <c r="N113" s="39"/>
      <c r="O113" s="18">
        <f>+O112+O104</f>
        <v>0</v>
      </c>
      <c r="P113" s="14"/>
      <c r="Q113" s="14"/>
    </row>
    <row r="114" spans="1:17" ht="12.75" customHeight="1">
      <c r="A114" s="64"/>
      <c r="B114" s="97"/>
      <c r="C114" s="14"/>
      <c r="D114" s="98"/>
      <c r="E114" s="98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1:15" ht="15.75">
      <c r="A115" s="82" t="s">
        <v>120</v>
      </c>
      <c r="B115" s="83"/>
      <c r="C115" s="67"/>
      <c r="D115" s="68"/>
      <c r="E115" s="68"/>
      <c r="F115" s="67"/>
      <c r="G115" s="67"/>
      <c r="H115" s="67"/>
      <c r="I115" s="67"/>
      <c r="J115" s="67"/>
      <c r="K115" s="67"/>
      <c r="L115" s="67"/>
      <c r="M115" s="67"/>
      <c r="N115" s="67"/>
      <c r="O115" s="67"/>
    </row>
    <row r="116" spans="1:17" ht="15">
      <c r="A116" s="84"/>
      <c r="B116" s="85"/>
      <c r="C116" s="85"/>
      <c r="D116" s="384" t="s">
        <v>63</v>
      </c>
      <c r="E116" s="385"/>
      <c r="F116" s="85"/>
      <c r="G116" s="85"/>
      <c r="H116" s="85"/>
      <c r="I116" s="85"/>
      <c r="J116" s="85"/>
      <c r="K116" s="85"/>
      <c r="L116" s="85"/>
      <c r="M116" s="85"/>
      <c r="N116" s="86"/>
      <c r="O116" s="86"/>
      <c r="P116" s="41"/>
      <c r="Q116" s="41"/>
    </row>
    <row r="117" spans="1:17" s="89" customFormat="1" ht="93.75" customHeight="1">
      <c r="A117" s="50" t="s">
        <v>75</v>
      </c>
      <c r="B117" s="51" t="s">
        <v>76</v>
      </c>
      <c r="C117" s="47" t="s">
        <v>223</v>
      </c>
      <c r="D117" s="87" t="s">
        <v>115</v>
      </c>
      <c r="E117" s="45" t="s">
        <v>64</v>
      </c>
      <c r="F117" s="44" t="s">
        <v>65</v>
      </c>
      <c r="G117" s="44" t="s">
        <v>66</v>
      </c>
      <c r="H117" s="44" t="s">
        <v>67</v>
      </c>
      <c r="I117" s="44" t="s">
        <v>68</v>
      </c>
      <c r="J117" s="45" t="s">
        <v>69</v>
      </c>
      <c r="K117" s="45" t="s">
        <v>70</v>
      </c>
      <c r="L117" s="312"/>
      <c r="M117" s="46" t="s">
        <v>222</v>
      </c>
      <c r="N117" s="46"/>
      <c r="O117" s="47" t="s">
        <v>224</v>
      </c>
      <c r="P117" s="88" t="s">
        <v>77</v>
      </c>
      <c r="Q117" s="88" t="s">
        <v>78</v>
      </c>
    </row>
    <row r="118" spans="1:17" s="60" customFormat="1" ht="15">
      <c r="A118" s="54">
        <v>32</v>
      </c>
      <c r="B118" s="59" t="s">
        <v>83</v>
      </c>
      <c r="C118" s="18">
        <f>SUM(C119:C131)</f>
        <v>0</v>
      </c>
      <c r="D118" s="18">
        <f>SUM(D119:D131)</f>
        <v>0</v>
      </c>
      <c r="E118" s="18"/>
      <c r="F118" s="18">
        <f>SUM(F119:F131)</f>
        <v>0</v>
      </c>
      <c r="G118" s="18"/>
      <c r="H118" s="18"/>
      <c r="I118" s="18"/>
      <c r="J118" s="18"/>
      <c r="K118" s="18"/>
      <c r="L118" s="80"/>
      <c r="M118" s="80">
        <v>0</v>
      </c>
      <c r="N118" s="80"/>
      <c r="O118" s="18">
        <v>0</v>
      </c>
      <c r="P118" s="60">
        <f>SUM(P119:P131)</f>
        <v>93825</v>
      </c>
      <c r="Q118" s="60">
        <f>SUM(Q119:Q131)</f>
        <v>103207.5</v>
      </c>
    </row>
    <row r="119" spans="1:17" ht="15">
      <c r="A119" s="55">
        <v>3211</v>
      </c>
      <c r="B119" s="56" t="s">
        <v>84</v>
      </c>
      <c r="C119" s="1"/>
      <c r="D119" s="57"/>
      <c r="E119" s="57"/>
      <c r="F119" s="1"/>
      <c r="G119" s="1"/>
      <c r="H119" s="1"/>
      <c r="I119" s="1"/>
      <c r="J119" s="1"/>
      <c r="K119" s="1"/>
      <c r="L119" s="61"/>
      <c r="M119" s="61"/>
      <c r="N119" s="61"/>
      <c r="O119" s="1"/>
      <c r="P119" s="8">
        <v>3550</v>
      </c>
      <c r="Q119" s="8">
        <v>3905</v>
      </c>
    </row>
    <row r="120" spans="1:17" ht="15">
      <c r="A120" s="55">
        <v>3221</v>
      </c>
      <c r="B120" s="58" t="s">
        <v>85</v>
      </c>
      <c r="C120" s="1"/>
      <c r="D120" s="57"/>
      <c r="E120" s="57"/>
      <c r="F120" s="1"/>
      <c r="G120" s="1"/>
      <c r="H120" s="1"/>
      <c r="I120" s="1"/>
      <c r="J120" s="1"/>
      <c r="K120" s="1"/>
      <c r="L120" s="61"/>
      <c r="M120" s="61"/>
      <c r="N120" s="61"/>
      <c r="O120" s="1"/>
      <c r="P120" s="8">
        <v>12000</v>
      </c>
      <c r="Q120" s="8">
        <v>13200</v>
      </c>
    </row>
    <row r="121" spans="1:15" ht="15">
      <c r="A121" s="55">
        <v>3222</v>
      </c>
      <c r="B121" s="62" t="s">
        <v>100</v>
      </c>
      <c r="C121" s="1"/>
      <c r="D121" s="57"/>
      <c r="E121" s="57"/>
      <c r="F121" s="1"/>
      <c r="G121" s="1"/>
      <c r="H121" s="1"/>
      <c r="I121" s="1"/>
      <c r="J121" s="1"/>
      <c r="K121" s="1"/>
      <c r="L121" s="61"/>
      <c r="M121" s="61"/>
      <c r="N121" s="61"/>
      <c r="O121" s="1"/>
    </row>
    <row r="122" spans="1:17" ht="15">
      <c r="A122" s="55">
        <v>3223</v>
      </c>
      <c r="B122" s="56" t="s">
        <v>86</v>
      </c>
      <c r="C122" s="1"/>
      <c r="D122" s="57"/>
      <c r="E122" s="57">
        <v>0</v>
      </c>
      <c r="F122" s="1"/>
      <c r="G122" s="1"/>
      <c r="H122" s="1"/>
      <c r="I122" s="1"/>
      <c r="J122" s="1"/>
      <c r="K122" s="1"/>
      <c r="L122" s="61"/>
      <c r="M122" s="61"/>
      <c r="N122" s="61"/>
      <c r="O122" s="1"/>
      <c r="P122" s="8">
        <v>15500</v>
      </c>
      <c r="Q122" s="8">
        <v>17050</v>
      </c>
    </row>
    <row r="123" spans="1:17" ht="15">
      <c r="A123" s="55">
        <v>3224</v>
      </c>
      <c r="B123" s="58" t="s">
        <v>87</v>
      </c>
      <c r="C123" s="1"/>
      <c r="D123" s="57"/>
      <c r="E123" s="57"/>
      <c r="F123" s="1"/>
      <c r="G123" s="1"/>
      <c r="H123" s="1"/>
      <c r="I123" s="1"/>
      <c r="J123" s="1"/>
      <c r="K123" s="1"/>
      <c r="L123" s="61"/>
      <c r="M123" s="61"/>
      <c r="N123" s="61"/>
      <c r="O123" s="1"/>
      <c r="P123" s="8">
        <v>3750</v>
      </c>
      <c r="Q123" s="8">
        <v>4125</v>
      </c>
    </row>
    <row r="124" spans="1:17" ht="15">
      <c r="A124" s="55">
        <v>3225</v>
      </c>
      <c r="B124" s="56" t="s">
        <v>88</v>
      </c>
      <c r="C124" s="1"/>
      <c r="D124" s="57"/>
      <c r="E124" s="57"/>
      <c r="F124" s="1"/>
      <c r="G124" s="1"/>
      <c r="H124" s="1"/>
      <c r="I124" s="1"/>
      <c r="J124" s="1"/>
      <c r="K124" s="1"/>
      <c r="L124" s="61"/>
      <c r="M124" s="61"/>
      <c r="N124" s="61"/>
      <c r="O124" s="1"/>
      <c r="P124" s="8">
        <v>1175</v>
      </c>
      <c r="Q124" s="8">
        <v>1292.5</v>
      </c>
    </row>
    <row r="125" spans="1:17" ht="15">
      <c r="A125" s="55">
        <v>3231</v>
      </c>
      <c r="B125" s="56" t="s">
        <v>89</v>
      </c>
      <c r="C125" s="1"/>
      <c r="D125" s="57"/>
      <c r="E125" s="57"/>
      <c r="F125" s="1"/>
      <c r="G125" s="1"/>
      <c r="H125" s="1"/>
      <c r="I125" s="1"/>
      <c r="J125" s="1"/>
      <c r="K125" s="1"/>
      <c r="L125" s="61"/>
      <c r="M125" s="61"/>
      <c r="N125" s="61"/>
      <c r="O125" s="1"/>
      <c r="P125" s="8">
        <v>15500</v>
      </c>
      <c r="Q125" s="8">
        <v>17050</v>
      </c>
    </row>
    <row r="126" spans="1:17" ht="15">
      <c r="A126" s="55">
        <v>3232</v>
      </c>
      <c r="B126" s="56" t="s">
        <v>90</v>
      </c>
      <c r="C126" s="1"/>
      <c r="D126" s="57"/>
      <c r="E126" s="57"/>
      <c r="F126" s="1"/>
      <c r="G126" s="1"/>
      <c r="H126" s="1"/>
      <c r="I126" s="1"/>
      <c r="J126" s="1"/>
      <c r="K126" s="1"/>
      <c r="L126" s="61"/>
      <c r="M126" s="61"/>
      <c r="N126" s="61"/>
      <c r="O126" s="1"/>
      <c r="P126" s="8">
        <v>21000</v>
      </c>
      <c r="Q126" s="8">
        <v>23100</v>
      </c>
    </row>
    <row r="127" spans="1:17" ht="15">
      <c r="A127" s="55">
        <v>3234</v>
      </c>
      <c r="B127" s="56" t="s">
        <v>91</v>
      </c>
      <c r="C127" s="1"/>
      <c r="D127" s="57"/>
      <c r="E127" s="57"/>
      <c r="F127" s="1"/>
      <c r="G127" s="1"/>
      <c r="H127" s="1"/>
      <c r="I127" s="1"/>
      <c r="J127" s="1"/>
      <c r="K127" s="1"/>
      <c r="L127" s="61"/>
      <c r="M127" s="61"/>
      <c r="N127" s="61"/>
      <c r="O127" s="1"/>
      <c r="P127" s="8">
        <v>11750</v>
      </c>
      <c r="Q127" s="8">
        <v>12925</v>
      </c>
    </row>
    <row r="128" spans="1:17" ht="15">
      <c r="A128" s="55">
        <v>3237</v>
      </c>
      <c r="B128" s="56" t="s">
        <v>92</v>
      </c>
      <c r="C128" s="1"/>
      <c r="D128" s="57"/>
      <c r="E128" s="57"/>
      <c r="F128" s="1"/>
      <c r="G128" s="1"/>
      <c r="H128" s="1"/>
      <c r="I128" s="1"/>
      <c r="J128" s="1"/>
      <c r="K128" s="1"/>
      <c r="L128" s="61"/>
      <c r="M128" s="61"/>
      <c r="N128" s="61"/>
      <c r="O128" s="1"/>
      <c r="P128" s="8">
        <v>6500</v>
      </c>
      <c r="Q128" s="8">
        <v>7150</v>
      </c>
    </row>
    <row r="129" spans="1:17" ht="15">
      <c r="A129" s="55">
        <v>3239</v>
      </c>
      <c r="B129" s="56" t="s">
        <v>94</v>
      </c>
      <c r="C129" s="1"/>
      <c r="D129" s="57"/>
      <c r="E129" s="57"/>
      <c r="F129" s="1"/>
      <c r="G129" s="1"/>
      <c r="H129" s="1"/>
      <c r="I129" s="1"/>
      <c r="J129" s="1"/>
      <c r="K129" s="1"/>
      <c r="L129" s="61"/>
      <c r="M129" s="61"/>
      <c r="N129" s="61"/>
      <c r="O129" s="1"/>
      <c r="P129" s="8">
        <v>1250</v>
      </c>
      <c r="Q129" s="8">
        <v>1375</v>
      </c>
    </row>
    <row r="130" spans="1:17" ht="15">
      <c r="A130" s="55">
        <v>3292</v>
      </c>
      <c r="B130" s="56" t="s">
        <v>95</v>
      </c>
      <c r="C130" s="1"/>
      <c r="D130" s="57"/>
      <c r="E130" s="57"/>
      <c r="F130" s="1"/>
      <c r="G130" s="1"/>
      <c r="H130" s="1"/>
      <c r="I130" s="1"/>
      <c r="J130" s="1"/>
      <c r="K130" s="1"/>
      <c r="L130" s="61"/>
      <c r="M130" s="61"/>
      <c r="N130" s="61"/>
      <c r="O130" s="1"/>
      <c r="P130" s="8">
        <v>1000</v>
      </c>
      <c r="Q130" s="8">
        <v>1100</v>
      </c>
    </row>
    <row r="131" spans="1:17" ht="15">
      <c r="A131" s="55">
        <v>3293</v>
      </c>
      <c r="B131" s="56" t="s">
        <v>96</v>
      </c>
      <c r="C131" s="1"/>
      <c r="D131" s="57"/>
      <c r="E131" s="57"/>
      <c r="F131" s="1"/>
      <c r="G131" s="1"/>
      <c r="H131" s="1"/>
      <c r="I131" s="1"/>
      <c r="J131" s="1"/>
      <c r="K131" s="1"/>
      <c r="L131" s="61"/>
      <c r="M131" s="61"/>
      <c r="N131" s="61"/>
      <c r="O131" s="1"/>
      <c r="P131" s="8">
        <v>850</v>
      </c>
      <c r="Q131" s="8">
        <v>935</v>
      </c>
    </row>
    <row r="132" spans="1:15" ht="11.25" customHeight="1">
      <c r="A132" s="55"/>
      <c r="B132" s="56"/>
      <c r="C132" s="1"/>
      <c r="D132" s="57"/>
      <c r="E132" s="57"/>
      <c r="F132" s="1"/>
      <c r="G132" s="1"/>
      <c r="H132" s="1"/>
      <c r="I132" s="1"/>
      <c r="J132" s="1"/>
      <c r="K132" s="1"/>
      <c r="L132" s="61"/>
      <c r="M132" s="61"/>
      <c r="N132" s="61"/>
      <c r="O132" s="1"/>
    </row>
    <row r="133" spans="1:17" ht="15">
      <c r="A133" s="91"/>
      <c r="B133" s="92" t="s">
        <v>98</v>
      </c>
      <c r="C133" s="99">
        <f>+C118</f>
        <v>0</v>
      </c>
      <c r="D133" s="99">
        <f>+D118</f>
        <v>0</v>
      </c>
      <c r="E133" s="99"/>
      <c r="F133" s="39">
        <f>+F118</f>
        <v>0</v>
      </c>
      <c r="G133" s="39"/>
      <c r="H133" s="39"/>
      <c r="I133" s="39"/>
      <c r="J133" s="39">
        <f>+J118</f>
        <v>0</v>
      </c>
      <c r="K133" s="39"/>
      <c r="L133" s="39"/>
      <c r="M133" s="39">
        <f>+M118</f>
        <v>0</v>
      </c>
      <c r="N133" s="39"/>
      <c r="O133" s="18">
        <f>+O118</f>
        <v>0</v>
      </c>
      <c r="P133" s="39" t="e">
        <f>#REF!+P118+#REF!</f>
        <v>#REF!</v>
      </c>
      <c r="Q133" s="39" t="e">
        <f>#REF!+Q118+#REF!</f>
        <v>#REF!</v>
      </c>
    </row>
    <row r="134" spans="1:17" ht="12.75" customHeight="1">
      <c r="A134" s="64"/>
      <c r="B134" s="100"/>
      <c r="C134" s="14"/>
      <c r="D134" s="36"/>
      <c r="E134" s="36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 spans="1:17" ht="15">
      <c r="A135" s="101" t="s">
        <v>121</v>
      </c>
      <c r="B135" s="100"/>
      <c r="C135" s="14"/>
      <c r="D135" s="36"/>
      <c r="E135" s="36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1:17" ht="13.5" customHeight="1">
      <c r="A136" s="64"/>
      <c r="B136" s="100"/>
      <c r="C136" s="14"/>
      <c r="D136" s="36"/>
      <c r="E136" s="36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 spans="1:17" ht="64.5" customHeight="1">
      <c r="A137" s="54">
        <v>42</v>
      </c>
      <c r="B137" s="79" t="s">
        <v>99</v>
      </c>
      <c r="C137" s="18"/>
      <c r="D137" s="35"/>
      <c r="E137" s="35"/>
      <c r="F137" s="18"/>
      <c r="G137" s="18"/>
      <c r="H137" s="18"/>
      <c r="I137" s="18">
        <v>0</v>
      </c>
      <c r="J137" s="18"/>
      <c r="K137" s="18"/>
      <c r="L137" s="80"/>
      <c r="M137" s="80">
        <f>I137*1.091</f>
        <v>0</v>
      </c>
      <c r="N137" s="80"/>
      <c r="O137" s="18">
        <f>M137*1.094</f>
        <v>0</v>
      </c>
      <c r="P137" s="14"/>
      <c r="Q137" s="14"/>
    </row>
    <row r="138" spans="1:17" ht="16.5" customHeight="1">
      <c r="A138" s="102">
        <v>4221</v>
      </c>
      <c r="B138" s="63" t="s">
        <v>102</v>
      </c>
      <c r="C138" s="103"/>
      <c r="D138" s="35"/>
      <c r="E138" s="35"/>
      <c r="F138" s="18"/>
      <c r="G138" s="18"/>
      <c r="H138" s="18"/>
      <c r="I138" s="103">
        <v>0</v>
      </c>
      <c r="J138" s="18"/>
      <c r="K138" s="18"/>
      <c r="L138" s="80"/>
      <c r="M138" s="80"/>
      <c r="N138" s="80"/>
      <c r="O138" s="18"/>
      <c r="P138" s="14"/>
      <c r="Q138" s="14"/>
    </row>
    <row r="139" spans="1:17" ht="10.5" customHeight="1">
      <c r="A139" s="54"/>
      <c r="B139" s="63"/>
      <c r="C139" s="18"/>
      <c r="D139" s="35"/>
      <c r="E139" s="35"/>
      <c r="F139" s="18"/>
      <c r="G139" s="18"/>
      <c r="H139" s="18"/>
      <c r="I139" s="18"/>
      <c r="J139" s="18"/>
      <c r="K139" s="18"/>
      <c r="L139" s="80"/>
      <c r="M139" s="80"/>
      <c r="N139" s="80"/>
      <c r="O139" s="18"/>
      <c r="P139" s="14"/>
      <c r="Q139" s="14"/>
    </row>
    <row r="140" spans="1:17" ht="13.5" customHeight="1">
      <c r="A140" s="104"/>
      <c r="B140" s="81" t="s">
        <v>124</v>
      </c>
      <c r="C140" s="39">
        <f>C138</f>
        <v>0</v>
      </c>
      <c r="D140" s="39">
        <f aca="true" t="shared" si="7" ref="D140:O140">D138</f>
        <v>0</v>
      </c>
      <c r="E140" s="39">
        <f t="shared" si="7"/>
        <v>0</v>
      </c>
      <c r="F140" s="39">
        <f t="shared" si="7"/>
        <v>0</v>
      </c>
      <c r="G140" s="39">
        <f t="shared" si="7"/>
        <v>0</v>
      </c>
      <c r="H140" s="39">
        <f t="shared" si="7"/>
        <v>0</v>
      </c>
      <c r="I140" s="39">
        <v>0</v>
      </c>
      <c r="J140" s="39">
        <f t="shared" si="7"/>
        <v>0</v>
      </c>
      <c r="K140" s="39">
        <f t="shared" si="7"/>
        <v>0</v>
      </c>
      <c r="L140" s="39"/>
      <c r="M140" s="39">
        <f t="shared" si="7"/>
        <v>0</v>
      </c>
      <c r="N140" s="39"/>
      <c r="O140" s="18">
        <f t="shared" si="7"/>
        <v>0</v>
      </c>
      <c r="P140" s="14"/>
      <c r="Q140" s="14"/>
    </row>
    <row r="141" spans="1:17" ht="15">
      <c r="A141" s="379" t="s">
        <v>122</v>
      </c>
      <c r="B141" s="383"/>
      <c r="C141" s="39">
        <f>C140+C133</f>
        <v>0</v>
      </c>
      <c r="D141" s="39">
        <f aca="true" t="shared" si="8" ref="D141:O141">+D140+D133</f>
        <v>0</v>
      </c>
      <c r="E141" s="39"/>
      <c r="F141" s="39">
        <f t="shared" si="8"/>
        <v>0</v>
      </c>
      <c r="G141" s="39">
        <f t="shared" si="8"/>
        <v>0</v>
      </c>
      <c r="H141" s="39">
        <f t="shared" si="8"/>
        <v>0</v>
      </c>
      <c r="I141" s="39">
        <f t="shared" si="8"/>
        <v>0</v>
      </c>
      <c r="J141" s="39">
        <f t="shared" si="8"/>
        <v>0</v>
      </c>
      <c r="K141" s="39"/>
      <c r="L141" s="39"/>
      <c r="M141" s="39">
        <f t="shared" si="8"/>
        <v>0</v>
      </c>
      <c r="N141" s="39"/>
      <c r="O141" s="18">
        <f t="shared" si="8"/>
        <v>0</v>
      </c>
      <c r="P141" s="14"/>
      <c r="Q141" s="14"/>
    </row>
    <row r="142" spans="1:17" ht="13.5" customHeight="1">
      <c r="A142" s="64"/>
      <c r="B142" s="9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05"/>
      <c r="P142" s="14"/>
      <c r="Q142" s="14"/>
    </row>
    <row r="143" spans="1:7" s="13" customFormat="1" ht="15">
      <c r="A143" s="97"/>
      <c r="B143" s="106"/>
      <c r="C143" s="106"/>
      <c r="D143" s="107"/>
      <c r="E143" s="107"/>
      <c r="F143" s="108"/>
      <c r="G143" s="108"/>
    </row>
    <row r="144" spans="1:5" s="13" customFormat="1" ht="15">
      <c r="A144" s="97"/>
      <c r="B144" s="106"/>
      <c r="C144" s="106"/>
      <c r="D144" s="107"/>
      <c r="E144" s="107"/>
    </row>
    <row r="145" spans="1:14" ht="15">
      <c r="A145" s="97" t="s">
        <v>103</v>
      </c>
      <c r="B145" s="11"/>
      <c r="C145" s="11"/>
      <c r="D145" s="12"/>
      <c r="E145" s="12"/>
      <c r="F145" s="13"/>
      <c r="G145" s="13"/>
      <c r="H145" s="13"/>
      <c r="I145" s="13"/>
      <c r="J145" s="13"/>
      <c r="K145" s="13"/>
      <c r="L145" s="13"/>
      <c r="M145" s="13"/>
      <c r="N145" s="13"/>
    </row>
    <row r="146" spans="1:14" ht="15">
      <c r="A146" s="10"/>
      <c r="B146" s="11"/>
      <c r="C146" s="11"/>
      <c r="D146" s="12"/>
      <c r="E146" s="12"/>
      <c r="F146" s="13"/>
      <c r="G146" s="13"/>
      <c r="H146" s="13"/>
      <c r="I146" s="13"/>
      <c r="J146" s="13"/>
      <c r="K146" s="14" t="s">
        <v>106</v>
      </c>
      <c r="L146" s="14"/>
      <c r="M146" s="13"/>
      <c r="N146" s="13"/>
    </row>
    <row r="147" spans="1:14" ht="15">
      <c r="A147" s="10" t="s">
        <v>189</v>
      </c>
      <c r="B147" s="15" t="s">
        <v>190</v>
      </c>
      <c r="C147" s="13"/>
      <c r="D147" s="14" t="s">
        <v>105</v>
      </c>
      <c r="E147" s="12"/>
      <c r="F147" s="13"/>
      <c r="G147" s="14"/>
      <c r="H147" s="14" t="s">
        <v>117</v>
      </c>
      <c r="I147" s="14"/>
      <c r="J147" s="13"/>
      <c r="K147" s="16"/>
      <c r="L147" s="16"/>
      <c r="M147" s="16"/>
      <c r="N147" s="13"/>
    </row>
    <row r="148" spans="1:14" ht="15">
      <c r="A148" s="10" t="s">
        <v>2</v>
      </c>
      <c r="B148" s="15" t="s">
        <v>196</v>
      </c>
      <c r="C148" s="13"/>
      <c r="D148" s="12"/>
      <c r="E148" s="12"/>
      <c r="F148" s="13"/>
      <c r="G148" s="13"/>
      <c r="H148" s="13"/>
      <c r="I148" s="13"/>
      <c r="J148" s="13"/>
      <c r="K148" s="13" t="s">
        <v>133</v>
      </c>
      <c r="L148" s="13"/>
      <c r="M148" s="13"/>
      <c r="N148" s="13"/>
    </row>
    <row r="149" spans="1:14" ht="15">
      <c r="A149" s="98"/>
      <c r="B149" s="15"/>
      <c r="C149" s="13"/>
      <c r="D149" s="12"/>
      <c r="E149" s="12"/>
      <c r="F149" s="13"/>
      <c r="G149" s="13"/>
      <c r="H149" s="13"/>
      <c r="I149" s="13"/>
      <c r="J149" s="13"/>
      <c r="K149" s="13"/>
      <c r="L149" s="13"/>
      <c r="M149" s="13"/>
      <c r="N149" s="13"/>
    </row>
    <row r="150" spans="1:14" ht="15">
      <c r="A150" s="98"/>
      <c r="B150" s="15"/>
      <c r="C150" s="13"/>
      <c r="D150" s="12"/>
      <c r="E150" s="12"/>
      <c r="F150" s="13"/>
      <c r="G150" s="13"/>
      <c r="H150" s="13"/>
      <c r="I150" s="13"/>
      <c r="J150" s="13"/>
      <c r="K150" s="13"/>
      <c r="L150" s="13"/>
      <c r="M150" s="13"/>
      <c r="N150" s="13"/>
    </row>
    <row r="151" spans="1:14" ht="15">
      <c r="A151" s="98"/>
      <c r="B151" s="15"/>
      <c r="C151" s="13"/>
      <c r="D151" s="12"/>
      <c r="E151" s="12"/>
      <c r="F151" s="13"/>
      <c r="G151" s="13"/>
      <c r="H151" s="13"/>
      <c r="I151" s="13"/>
      <c r="J151" s="13"/>
      <c r="K151" s="13"/>
      <c r="L151" s="13"/>
      <c r="M151" s="13"/>
      <c r="N151" s="13"/>
    </row>
    <row r="152" spans="1:14" ht="15">
      <c r="A152" s="98"/>
      <c r="B152" s="15"/>
      <c r="C152" s="13"/>
      <c r="D152" s="12"/>
      <c r="E152" s="12"/>
      <c r="F152" s="13"/>
      <c r="G152" s="13"/>
      <c r="H152" s="13"/>
      <c r="I152" s="13"/>
      <c r="J152" s="13"/>
      <c r="K152" s="13"/>
      <c r="L152" s="13"/>
      <c r="M152" s="13"/>
      <c r="N152" s="13"/>
    </row>
    <row r="153" spans="1:14" ht="15">
      <c r="A153" s="98"/>
      <c r="B153" s="15"/>
      <c r="C153" s="13"/>
      <c r="D153" s="12"/>
      <c r="E153" s="12"/>
      <c r="F153" s="13"/>
      <c r="G153" s="13"/>
      <c r="H153" s="13"/>
      <c r="I153" s="13"/>
      <c r="J153" s="13"/>
      <c r="K153" s="13"/>
      <c r="L153" s="13"/>
      <c r="M153" s="13"/>
      <c r="N153" s="13"/>
    </row>
    <row r="154" spans="1:14" ht="15">
      <c r="A154" s="98"/>
      <c r="B154" s="15"/>
      <c r="C154" s="13"/>
      <c r="D154" s="12"/>
      <c r="E154" s="12"/>
      <c r="F154" s="13"/>
      <c r="G154" s="13"/>
      <c r="H154" s="13"/>
      <c r="I154" s="13"/>
      <c r="J154" s="13"/>
      <c r="K154" s="13"/>
      <c r="L154" s="13"/>
      <c r="M154" s="13"/>
      <c r="N154" s="13"/>
    </row>
    <row r="155" spans="1:14" ht="15">
      <c r="A155" s="98"/>
      <c r="B155" s="15"/>
      <c r="C155" s="13"/>
      <c r="D155" s="12"/>
      <c r="E155" s="12"/>
      <c r="F155" s="13"/>
      <c r="G155" s="13"/>
      <c r="H155" s="13"/>
      <c r="I155" s="13"/>
      <c r="J155" s="13"/>
      <c r="K155" s="13"/>
      <c r="L155" s="13"/>
      <c r="M155" s="13"/>
      <c r="N155" s="13"/>
    </row>
    <row r="156" spans="1:14" ht="15">
      <c r="A156" s="98"/>
      <c r="B156" s="15"/>
      <c r="C156" s="13"/>
      <c r="D156" s="12"/>
      <c r="E156" s="12"/>
      <c r="F156" s="13"/>
      <c r="G156" s="13"/>
      <c r="H156" s="13"/>
      <c r="I156" s="13"/>
      <c r="J156" s="13"/>
      <c r="K156" s="13"/>
      <c r="L156" s="13"/>
      <c r="M156" s="13"/>
      <c r="N156" s="13"/>
    </row>
    <row r="157" spans="1:14" ht="15">
      <c r="A157" s="98"/>
      <c r="B157" s="15"/>
      <c r="C157" s="13"/>
      <c r="D157" s="12"/>
      <c r="E157" s="12"/>
      <c r="F157" s="13"/>
      <c r="G157" s="13"/>
      <c r="H157" s="13"/>
      <c r="I157" s="13"/>
      <c r="J157" s="13"/>
      <c r="K157" s="13"/>
      <c r="L157" s="13"/>
      <c r="M157" s="13"/>
      <c r="N157" s="13"/>
    </row>
    <row r="158" spans="1:14" ht="15">
      <c r="A158" s="98"/>
      <c r="B158" s="15"/>
      <c r="C158" s="13"/>
      <c r="D158" s="12"/>
      <c r="E158" s="12"/>
      <c r="F158" s="13"/>
      <c r="G158" s="13"/>
      <c r="H158" s="13"/>
      <c r="I158" s="13"/>
      <c r="J158" s="13"/>
      <c r="K158" s="13"/>
      <c r="L158" s="13"/>
      <c r="M158" s="13"/>
      <c r="N158" s="13"/>
    </row>
    <row r="159" spans="1:14" ht="15">
      <c r="A159" s="98"/>
      <c r="B159" s="15"/>
      <c r="C159" s="13"/>
      <c r="D159" s="12"/>
      <c r="E159" s="12"/>
      <c r="F159" s="13"/>
      <c r="G159" s="13"/>
      <c r="H159" s="13"/>
      <c r="I159" s="13"/>
      <c r="J159" s="13"/>
      <c r="K159" s="13"/>
      <c r="L159" s="13"/>
      <c r="M159" s="13"/>
      <c r="N159" s="13"/>
    </row>
    <row r="160" spans="1:14" ht="15">
      <c r="A160" s="98"/>
      <c r="B160" s="15"/>
      <c r="C160" s="13"/>
      <c r="D160" s="12"/>
      <c r="E160" s="12"/>
      <c r="F160" s="13"/>
      <c r="G160" s="13"/>
      <c r="H160" s="13"/>
      <c r="I160" s="13"/>
      <c r="J160" s="13"/>
      <c r="K160" s="13"/>
      <c r="L160" s="13"/>
      <c r="M160" s="13"/>
      <c r="N160" s="13"/>
    </row>
    <row r="161" spans="1:14" ht="15">
      <c r="A161" s="98"/>
      <c r="B161" s="15"/>
      <c r="C161" s="13"/>
      <c r="D161" s="12"/>
      <c r="E161" s="12"/>
      <c r="F161" s="13"/>
      <c r="G161" s="13"/>
      <c r="H161" s="13"/>
      <c r="I161" s="13"/>
      <c r="J161" s="13"/>
      <c r="K161" s="13"/>
      <c r="L161" s="13"/>
      <c r="M161" s="13"/>
      <c r="N161" s="13"/>
    </row>
    <row r="162" spans="1:14" ht="15">
      <c r="A162" s="98"/>
      <c r="B162" s="15"/>
      <c r="C162" s="13"/>
      <c r="D162" s="12"/>
      <c r="E162" s="12"/>
      <c r="F162" s="13"/>
      <c r="G162" s="13"/>
      <c r="H162" s="13"/>
      <c r="I162" s="13"/>
      <c r="J162" s="13"/>
      <c r="K162" s="13"/>
      <c r="L162" s="13"/>
      <c r="M162" s="13"/>
      <c r="N162" s="13"/>
    </row>
    <row r="163" spans="1:14" ht="15">
      <c r="A163" s="98"/>
      <c r="B163" s="15"/>
      <c r="C163" s="13"/>
      <c r="D163" s="12"/>
      <c r="E163" s="12"/>
      <c r="F163" s="13"/>
      <c r="G163" s="13"/>
      <c r="H163" s="13"/>
      <c r="I163" s="13"/>
      <c r="J163" s="13"/>
      <c r="K163" s="13"/>
      <c r="L163" s="13"/>
      <c r="M163" s="13"/>
      <c r="N163" s="13"/>
    </row>
    <row r="164" spans="1:14" ht="15">
      <c r="A164" s="98"/>
      <c r="B164" s="15"/>
      <c r="C164" s="13"/>
      <c r="D164" s="12"/>
      <c r="E164" s="12"/>
      <c r="F164" s="13"/>
      <c r="G164" s="13"/>
      <c r="H164" s="13"/>
      <c r="I164" s="13"/>
      <c r="J164" s="13"/>
      <c r="K164" s="13"/>
      <c r="L164" s="13"/>
      <c r="M164" s="13"/>
      <c r="N164" s="13"/>
    </row>
    <row r="165" spans="1:14" ht="15">
      <c r="A165" s="98"/>
      <c r="B165" s="15"/>
      <c r="C165" s="13"/>
      <c r="D165" s="12"/>
      <c r="E165" s="12"/>
      <c r="F165" s="13"/>
      <c r="G165" s="13"/>
      <c r="H165" s="13"/>
      <c r="I165" s="13"/>
      <c r="J165" s="13"/>
      <c r="K165" s="13"/>
      <c r="L165" s="13"/>
      <c r="M165" s="13"/>
      <c r="N165" s="13"/>
    </row>
    <row r="166" spans="1:14" ht="15">
      <c r="A166" s="98"/>
      <c r="B166" s="15"/>
      <c r="C166" s="13"/>
      <c r="D166" s="12"/>
      <c r="E166" s="12"/>
      <c r="F166" s="13"/>
      <c r="G166" s="13"/>
      <c r="H166" s="13"/>
      <c r="I166" s="13"/>
      <c r="J166" s="13"/>
      <c r="K166" s="13"/>
      <c r="L166" s="13"/>
      <c r="M166" s="13"/>
      <c r="N166" s="13"/>
    </row>
    <row r="167" spans="1:14" ht="15">
      <c r="A167" s="98"/>
      <c r="B167" s="15"/>
      <c r="C167" s="13"/>
      <c r="D167" s="12"/>
      <c r="E167" s="12"/>
      <c r="F167" s="13"/>
      <c r="G167" s="13"/>
      <c r="H167" s="13"/>
      <c r="I167" s="13"/>
      <c r="J167" s="13"/>
      <c r="K167" s="13"/>
      <c r="L167" s="13"/>
      <c r="M167" s="13"/>
      <c r="N167" s="13"/>
    </row>
    <row r="168" spans="1:14" ht="15">
      <c r="A168" s="98"/>
      <c r="B168" s="15"/>
      <c r="C168" s="13"/>
      <c r="D168" s="12"/>
      <c r="E168" s="12"/>
      <c r="F168" s="13"/>
      <c r="G168" s="13"/>
      <c r="H168" s="13"/>
      <c r="I168" s="13"/>
      <c r="J168" s="13"/>
      <c r="K168" s="13"/>
      <c r="L168" s="13"/>
      <c r="M168" s="13"/>
      <c r="N168" s="13"/>
    </row>
    <row r="169" spans="1:14" ht="15">
      <c r="A169" s="98"/>
      <c r="B169" s="15"/>
      <c r="C169" s="13"/>
      <c r="D169" s="12"/>
      <c r="E169" s="12"/>
      <c r="F169" s="13"/>
      <c r="G169" s="13"/>
      <c r="H169" s="13"/>
      <c r="I169" s="13"/>
      <c r="J169" s="13"/>
      <c r="K169" s="13"/>
      <c r="L169" s="13"/>
      <c r="M169" s="13"/>
      <c r="N169" s="13"/>
    </row>
    <row r="170" spans="1:14" ht="15">
      <c r="A170" s="98"/>
      <c r="B170" s="15"/>
      <c r="C170" s="13"/>
      <c r="D170" s="12"/>
      <c r="E170" s="12"/>
      <c r="F170" s="13"/>
      <c r="G170" s="13"/>
      <c r="H170" s="13"/>
      <c r="I170" s="13"/>
      <c r="J170" s="13"/>
      <c r="K170" s="13"/>
      <c r="L170" s="13"/>
      <c r="M170" s="13"/>
      <c r="N170" s="13"/>
    </row>
    <row r="171" spans="1:14" ht="15">
      <c r="A171" s="98"/>
      <c r="B171" s="15"/>
      <c r="C171" s="13"/>
      <c r="D171" s="12"/>
      <c r="E171" s="12"/>
      <c r="F171" s="13"/>
      <c r="G171" s="13"/>
      <c r="H171" s="13"/>
      <c r="I171" s="13"/>
      <c r="J171" s="13"/>
      <c r="K171" s="13"/>
      <c r="L171" s="13"/>
      <c r="M171" s="13"/>
      <c r="N171" s="13"/>
    </row>
    <row r="172" spans="1:14" ht="15">
      <c r="A172" s="98"/>
      <c r="B172" s="15"/>
      <c r="C172" s="13"/>
      <c r="D172" s="12"/>
      <c r="E172" s="12"/>
      <c r="F172" s="13"/>
      <c r="G172" s="13"/>
      <c r="H172" s="13"/>
      <c r="I172" s="13"/>
      <c r="J172" s="13"/>
      <c r="K172" s="13"/>
      <c r="L172" s="13"/>
      <c r="M172" s="13"/>
      <c r="N172" s="13"/>
    </row>
    <row r="173" spans="1:14" ht="15">
      <c r="A173" s="98"/>
      <c r="B173" s="15"/>
      <c r="C173" s="13"/>
      <c r="D173" s="12"/>
      <c r="E173" s="12"/>
      <c r="F173" s="13"/>
      <c r="G173" s="13"/>
      <c r="H173" s="13"/>
      <c r="I173" s="13"/>
      <c r="J173" s="13"/>
      <c r="K173" s="13"/>
      <c r="L173" s="13"/>
      <c r="M173" s="13"/>
      <c r="N173" s="13"/>
    </row>
    <row r="174" spans="1:14" ht="15">
      <c r="A174" s="98"/>
      <c r="B174" s="15"/>
      <c r="C174" s="13"/>
      <c r="D174" s="12"/>
      <c r="E174" s="12"/>
      <c r="F174" s="13"/>
      <c r="G174" s="13"/>
      <c r="H174" s="13"/>
      <c r="I174" s="13"/>
      <c r="J174" s="13"/>
      <c r="K174" s="13"/>
      <c r="L174" s="13"/>
      <c r="M174" s="13"/>
      <c r="N174" s="13"/>
    </row>
    <row r="175" spans="1:14" ht="15">
      <c r="A175" s="98"/>
      <c r="B175" s="15"/>
      <c r="C175" s="13"/>
      <c r="D175" s="12"/>
      <c r="E175" s="12"/>
      <c r="F175" s="13"/>
      <c r="G175" s="13"/>
      <c r="H175" s="13"/>
      <c r="I175" s="13"/>
      <c r="J175" s="13"/>
      <c r="K175" s="13"/>
      <c r="L175" s="13"/>
      <c r="M175" s="13"/>
      <c r="N175" s="13"/>
    </row>
    <row r="176" spans="1:14" ht="15">
      <c r="A176" s="98"/>
      <c r="B176" s="15"/>
      <c r="C176" s="13"/>
      <c r="D176" s="12"/>
      <c r="E176" s="12"/>
      <c r="F176" s="13"/>
      <c r="G176" s="13"/>
      <c r="H176" s="13"/>
      <c r="I176" s="13"/>
      <c r="J176" s="13"/>
      <c r="K176" s="13"/>
      <c r="L176" s="13"/>
      <c r="M176" s="13"/>
      <c r="N176" s="13"/>
    </row>
    <row r="177" spans="1:5" s="13" customFormat="1" ht="15">
      <c r="A177" s="98"/>
      <c r="B177" s="15"/>
      <c r="D177" s="12"/>
      <c r="E177" s="12"/>
    </row>
    <row r="178" spans="1:5" s="13" customFormat="1" ht="15">
      <c r="A178" s="98"/>
      <c r="B178" s="15"/>
      <c r="D178" s="12"/>
      <c r="E178" s="12"/>
    </row>
    <row r="179" spans="1:5" s="13" customFormat="1" ht="15">
      <c r="A179" s="98"/>
      <c r="B179" s="15"/>
      <c r="D179" s="12"/>
      <c r="E179" s="12"/>
    </row>
    <row r="180" spans="1:5" s="13" customFormat="1" ht="15">
      <c r="A180" s="98"/>
      <c r="B180" s="15"/>
      <c r="D180" s="12"/>
      <c r="E180" s="12"/>
    </row>
    <row r="181" spans="1:5" s="13" customFormat="1" ht="15">
      <c r="A181" s="98"/>
      <c r="B181" s="15"/>
      <c r="D181" s="12"/>
      <c r="E181" s="12"/>
    </row>
    <row r="182" spans="1:5" s="13" customFormat="1" ht="15">
      <c r="A182" s="98"/>
      <c r="B182" s="15"/>
      <c r="D182" s="12"/>
      <c r="E182" s="12"/>
    </row>
    <row r="183" spans="1:5" s="13" customFormat="1" ht="15">
      <c r="A183" s="98"/>
      <c r="B183" s="15"/>
      <c r="D183" s="12"/>
      <c r="E183" s="12"/>
    </row>
    <row r="184" spans="1:5" s="13" customFormat="1" ht="15">
      <c r="A184" s="98"/>
      <c r="B184" s="15"/>
      <c r="D184" s="12"/>
      <c r="E184" s="12"/>
    </row>
    <row r="185" spans="1:5" s="13" customFormat="1" ht="15">
      <c r="A185" s="98"/>
      <c r="B185" s="15"/>
      <c r="D185" s="12"/>
      <c r="E185" s="12"/>
    </row>
    <row r="186" spans="1:5" s="13" customFormat="1" ht="15">
      <c r="A186" s="98"/>
      <c r="B186" s="15"/>
      <c r="D186" s="12"/>
      <c r="E186" s="12"/>
    </row>
    <row r="187" spans="1:5" s="13" customFormat="1" ht="15">
      <c r="A187" s="98"/>
      <c r="B187" s="15"/>
      <c r="D187" s="12"/>
      <c r="E187" s="12"/>
    </row>
    <row r="188" spans="1:5" s="13" customFormat="1" ht="15">
      <c r="A188" s="98"/>
      <c r="B188" s="15"/>
      <c r="D188" s="12"/>
      <c r="E188" s="12"/>
    </row>
    <row r="189" spans="1:5" s="13" customFormat="1" ht="15">
      <c r="A189" s="98"/>
      <c r="B189" s="15"/>
      <c r="D189" s="12"/>
      <c r="E189" s="12"/>
    </row>
    <row r="190" spans="1:5" s="13" customFormat="1" ht="15">
      <c r="A190" s="98"/>
      <c r="B190" s="15"/>
      <c r="D190" s="12"/>
      <c r="E190" s="12"/>
    </row>
    <row r="191" spans="1:5" s="13" customFormat="1" ht="15">
      <c r="A191" s="98"/>
      <c r="B191" s="15"/>
      <c r="D191" s="12"/>
      <c r="E191" s="12"/>
    </row>
    <row r="192" spans="1:5" s="13" customFormat="1" ht="15">
      <c r="A192" s="98"/>
      <c r="B192" s="15"/>
      <c r="D192" s="12"/>
      <c r="E192" s="12"/>
    </row>
    <row r="193" spans="1:5" s="13" customFormat="1" ht="15">
      <c r="A193" s="98"/>
      <c r="B193" s="15"/>
      <c r="D193" s="12"/>
      <c r="E193" s="12"/>
    </row>
    <row r="194" spans="1:5" s="13" customFormat="1" ht="15">
      <c r="A194" s="98"/>
      <c r="B194" s="15"/>
      <c r="D194" s="12"/>
      <c r="E194" s="12"/>
    </row>
    <row r="195" spans="1:5" s="13" customFormat="1" ht="15">
      <c r="A195" s="98"/>
      <c r="B195" s="15"/>
      <c r="D195" s="12"/>
      <c r="E195" s="12"/>
    </row>
    <row r="196" spans="1:5" s="13" customFormat="1" ht="15">
      <c r="A196" s="98"/>
      <c r="B196" s="15"/>
      <c r="D196" s="12"/>
      <c r="E196" s="12"/>
    </row>
    <row r="197" spans="1:5" s="13" customFormat="1" ht="15">
      <c r="A197" s="98"/>
      <c r="B197" s="15"/>
      <c r="D197" s="12"/>
      <c r="E197" s="12"/>
    </row>
    <row r="198" spans="1:5" s="13" customFormat="1" ht="15">
      <c r="A198" s="98"/>
      <c r="B198" s="15"/>
      <c r="D198" s="12"/>
      <c r="E198" s="12"/>
    </row>
    <row r="199" spans="1:5" s="13" customFormat="1" ht="15">
      <c r="A199" s="98"/>
      <c r="B199" s="15"/>
      <c r="D199" s="12"/>
      <c r="E199" s="12"/>
    </row>
    <row r="200" spans="1:5" s="13" customFormat="1" ht="15">
      <c r="A200" s="98"/>
      <c r="B200" s="15"/>
      <c r="D200" s="12"/>
      <c r="E200" s="12"/>
    </row>
    <row r="201" spans="1:5" s="13" customFormat="1" ht="15">
      <c r="A201" s="98"/>
      <c r="B201" s="15"/>
      <c r="D201" s="12"/>
      <c r="E201" s="12"/>
    </row>
    <row r="202" spans="1:5" s="13" customFormat="1" ht="15">
      <c r="A202" s="98"/>
      <c r="B202" s="15"/>
      <c r="D202" s="12"/>
      <c r="E202" s="12"/>
    </row>
    <row r="203" spans="1:5" s="13" customFormat="1" ht="15">
      <c r="A203" s="98"/>
      <c r="B203" s="15"/>
      <c r="D203" s="12"/>
      <c r="E203" s="12"/>
    </row>
    <row r="204" spans="1:5" s="13" customFormat="1" ht="15">
      <c r="A204" s="98"/>
      <c r="B204" s="15"/>
      <c r="D204" s="12"/>
      <c r="E204" s="12"/>
    </row>
    <row r="205" spans="1:5" s="13" customFormat="1" ht="15">
      <c r="A205" s="98"/>
      <c r="B205" s="15"/>
      <c r="D205" s="12"/>
      <c r="E205" s="12"/>
    </row>
    <row r="206" spans="1:5" s="13" customFormat="1" ht="15">
      <c r="A206" s="98"/>
      <c r="B206" s="15"/>
      <c r="D206" s="12"/>
      <c r="E206" s="12"/>
    </row>
    <row r="207" spans="1:5" s="13" customFormat="1" ht="15">
      <c r="A207" s="98"/>
      <c r="B207" s="15"/>
      <c r="D207" s="12"/>
      <c r="E207" s="12"/>
    </row>
    <row r="208" spans="1:5" s="13" customFormat="1" ht="15">
      <c r="A208" s="98"/>
      <c r="B208" s="15"/>
      <c r="D208" s="12"/>
      <c r="E208" s="12"/>
    </row>
    <row r="209" spans="1:5" s="13" customFormat="1" ht="15">
      <c r="A209" s="98"/>
      <c r="B209" s="15"/>
      <c r="D209" s="12"/>
      <c r="E209" s="12"/>
    </row>
    <row r="210" spans="1:5" s="13" customFormat="1" ht="15">
      <c r="A210" s="98"/>
      <c r="B210" s="15"/>
      <c r="D210" s="12"/>
      <c r="E210" s="12"/>
    </row>
    <row r="211" spans="1:5" s="13" customFormat="1" ht="15">
      <c r="A211" s="98"/>
      <c r="B211" s="15"/>
      <c r="D211" s="12"/>
      <c r="E211" s="12"/>
    </row>
    <row r="212" spans="1:5" s="13" customFormat="1" ht="15">
      <c r="A212" s="98"/>
      <c r="B212" s="15"/>
      <c r="D212" s="12"/>
      <c r="E212" s="12"/>
    </row>
    <row r="213" spans="1:5" s="13" customFormat="1" ht="15">
      <c r="A213" s="98"/>
      <c r="B213" s="15"/>
      <c r="D213" s="12"/>
      <c r="E213" s="12"/>
    </row>
    <row r="214" spans="1:5" s="13" customFormat="1" ht="15">
      <c r="A214" s="98"/>
      <c r="B214" s="15"/>
      <c r="D214" s="12"/>
      <c r="E214" s="12"/>
    </row>
    <row r="215" spans="1:5" s="13" customFormat="1" ht="15">
      <c r="A215" s="98"/>
      <c r="B215" s="15"/>
      <c r="D215" s="12"/>
      <c r="E215" s="12"/>
    </row>
    <row r="216" spans="1:5" s="13" customFormat="1" ht="15">
      <c r="A216" s="98"/>
      <c r="B216" s="15"/>
      <c r="D216" s="12"/>
      <c r="E216" s="12"/>
    </row>
    <row r="217" spans="1:5" s="13" customFormat="1" ht="15">
      <c r="A217" s="98"/>
      <c r="B217" s="15"/>
      <c r="D217" s="12"/>
      <c r="E217" s="12"/>
    </row>
    <row r="218" spans="1:5" s="13" customFormat="1" ht="15">
      <c r="A218" s="98"/>
      <c r="B218" s="15"/>
      <c r="D218" s="12"/>
      <c r="E218" s="12"/>
    </row>
    <row r="219" spans="1:5" s="13" customFormat="1" ht="15">
      <c r="A219" s="98"/>
      <c r="B219" s="15"/>
      <c r="D219" s="12"/>
      <c r="E219" s="12"/>
    </row>
    <row r="220" spans="1:5" s="13" customFormat="1" ht="15">
      <c r="A220" s="98"/>
      <c r="B220" s="15"/>
      <c r="D220" s="12"/>
      <c r="E220" s="12"/>
    </row>
    <row r="221" spans="1:5" s="13" customFormat="1" ht="15">
      <c r="A221" s="98"/>
      <c r="B221" s="15"/>
      <c r="D221" s="12"/>
      <c r="E221" s="12"/>
    </row>
    <row r="222" spans="1:5" s="13" customFormat="1" ht="15">
      <c r="A222" s="98"/>
      <c r="B222" s="15"/>
      <c r="D222" s="12"/>
      <c r="E222" s="12"/>
    </row>
    <row r="223" spans="1:5" s="13" customFormat="1" ht="15">
      <c r="A223" s="98"/>
      <c r="B223" s="15"/>
      <c r="D223" s="12"/>
      <c r="E223" s="12"/>
    </row>
    <row r="224" spans="1:5" s="13" customFormat="1" ht="15">
      <c r="A224" s="98"/>
      <c r="B224" s="15"/>
      <c r="D224" s="12"/>
      <c r="E224" s="12"/>
    </row>
    <row r="225" spans="1:5" s="13" customFormat="1" ht="15">
      <c r="A225" s="98"/>
      <c r="B225" s="15"/>
      <c r="D225" s="12"/>
      <c r="E225" s="12"/>
    </row>
    <row r="226" spans="1:5" s="13" customFormat="1" ht="15">
      <c r="A226" s="98"/>
      <c r="B226" s="15"/>
      <c r="D226" s="12"/>
      <c r="E226" s="12"/>
    </row>
    <row r="227" spans="1:5" s="13" customFormat="1" ht="15">
      <c r="A227" s="98"/>
      <c r="B227" s="15"/>
      <c r="D227" s="12"/>
      <c r="E227" s="12"/>
    </row>
    <row r="228" spans="1:5" s="13" customFormat="1" ht="15">
      <c r="A228" s="98"/>
      <c r="B228" s="15"/>
      <c r="D228" s="12"/>
      <c r="E228" s="12"/>
    </row>
    <row r="229" spans="1:5" s="13" customFormat="1" ht="15">
      <c r="A229" s="98"/>
      <c r="B229" s="15"/>
      <c r="D229" s="12"/>
      <c r="E229" s="12"/>
    </row>
    <row r="230" spans="1:5" s="13" customFormat="1" ht="15">
      <c r="A230" s="98"/>
      <c r="B230" s="15"/>
      <c r="D230" s="12"/>
      <c r="E230" s="12"/>
    </row>
    <row r="231" spans="1:5" s="13" customFormat="1" ht="15">
      <c r="A231" s="98"/>
      <c r="B231" s="15"/>
      <c r="D231" s="12"/>
      <c r="E231" s="12"/>
    </row>
    <row r="232" spans="1:5" s="13" customFormat="1" ht="15">
      <c r="A232" s="98"/>
      <c r="B232" s="15"/>
      <c r="D232" s="12"/>
      <c r="E232" s="12"/>
    </row>
    <row r="233" spans="1:5" s="13" customFormat="1" ht="15">
      <c r="A233" s="98"/>
      <c r="B233" s="15"/>
      <c r="D233" s="12"/>
      <c r="E233" s="12"/>
    </row>
    <row r="234" spans="1:5" s="13" customFormat="1" ht="15">
      <c r="A234" s="98"/>
      <c r="B234" s="15"/>
      <c r="D234" s="12"/>
      <c r="E234" s="12"/>
    </row>
    <row r="235" spans="1:5" s="13" customFormat="1" ht="15">
      <c r="A235" s="98"/>
      <c r="B235" s="15"/>
      <c r="D235" s="12"/>
      <c r="E235" s="12"/>
    </row>
    <row r="236" spans="1:5" s="13" customFormat="1" ht="15">
      <c r="A236" s="98"/>
      <c r="B236" s="15"/>
      <c r="D236" s="12"/>
      <c r="E236" s="12"/>
    </row>
    <row r="237" spans="1:5" s="13" customFormat="1" ht="15">
      <c r="A237" s="98"/>
      <c r="B237" s="15"/>
      <c r="D237" s="12"/>
      <c r="E237" s="12"/>
    </row>
    <row r="238" spans="1:5" s="13" customFormat="1" ht="15">
      <c r="A238" s="98"/>
      <c r="B238" s="15"/>
      <c r="D238" s="12"/>
      <c r="E238" s="12"/>
    </row>
    <row r="239" spans="1:5" s="13" customFormat="1" ht="15">
      <c r="A239" s="98"/>
      <c r="B239" s="15"/>
      <c r="D239" s="12"/>
      <c r="E239" s="12"/>
    </row>
    <row r="240" spans="1:5" s="13" customFormat="1" ht="15">
      <c r="A240" s="98"/>
      <c r="B240" s="15"/>
      <c r="D240" s="12"/>
      <c r="E240" s="12"/>
    </row>
    <row r="241" spans="1:5" s="13" customFormat="1" ht="15">
      <c r="A241" s="98"/>
      <c r="B241" s="15"/>
      <c r="D241" s="12"/>
      <c r="E241" s="12"/>
    </row>
    <row r="242" spans="1:5" s="13" customFormat="1" ht="15">
      <c r="A242" s="98"/>
      <c r="B242" s="15"/>
      <c r="D242" s="12"/>
      <c r="E242" s="12"/>
    </row>
    <row r="243" spans="1:5" s="13" customFormat="1" ht="15">
      <c r="A243" s="98"/>
      <c r="B243" s="15"/>
      <c r="D243" s="12"/>
      <c r="E243" s="12"/>
    </row>
    <row r="244" spans="1:5" s="13" customFormat="1" ht="15">
      <c r="A244" s="98"/>
      <c r="B244" s="15"/>
      <c r="D244" s="12"/>
      <c r="E244" s="12"/>
    </row>
    <row r="245" spans="1:5" s="13" customFormat="1" ht="15">
      <c r="A245" s="98"/>
      <c r="B245" s="15"/>
      <c r="D245" s="12"/>
      <c r="E245" s="12"/>
    </row>
    <row r="246" spans="1:5" s="13" customFormat="1" ht="15">
      <c r="A246" s="98"/>
      <c r="B246" s="15"/>
      <c r="D246" s="12"/>
      <c r="E246" s="12"/>
    </row>
    <row r="247" spans="1:5" s="13" customFormat="1" ht="15">
      <c r="A247" s="98"/>
      <c r="B247" s="15"/>
      <c r="D247" s="12"/>
      <c r="E247" s="12"/>
    </row>
    <row r="248" spans="1:5" s="13" customFormat="1" ht="15">
      <c r="A248" s="98"/>
      <c r="B248" s="15"/>
      <c r="D248" s="12"/>
      <c r="E248" s="12"/>
    </row>
    <row r="249" spans="1:5" s="13" customFormat="1" ht="15">
      <c r="A249" s="98"/>
      <c r="B249" s="15"/>
      <c r="D249" s="12"/>
      <c r="E249" s="12"/>
    </row>
    <row r="250" spans="1:5" s="13" customFormat="1" ht="15">
      <c r="A250" s="98"/>
      <c r="B250" s="15"/>
      <c r="D250" s="12"/>
      <c r="E250" s="12"/>
    </row>
    <row r="251" spans="1:5" s="13" customFormat="1" ht="15">
      <c r="A251" s="98"/>
      <c r="B251" s="15"/>
      <c r="D251" s="12"/>
      <c r="E251" s="12"/>
    </row>
    <row r="252" spans="1:5" s="13" customFormat="1" ht="15">
      <c r="A252" s="98"/>
      <c r="B252" s="15"/>
      <c r="D252" s="12"/>
      <c r="E252" s="12"/>
    </row>
    <row r="253" spans="1:5" s="13" customFormat="1" ht="15">
      <c r="A253" s="98"/>
      <c r="B253" s="15"/>
      <c r="D253" s="12"/>
      <c r="E253" s="12"/>
    </row>
    <row r="254" spans="1:5" s="13" customFormat="1" ht="15">
      <c r="A254" s="98"/>
      <c r="B254" s="15"/>
      <c r="D254" s="12"/>
      <c r="E254" s="12"/>
    </row>
    <row r="255" spans="1:5" s="13" customFormat="1" ht="15">
      <c r="A255" s="98"/>
      <c r="B255" s="15"/>
      <c r="D255" s="12"/>
      <c r="E255" s="12"/>
    </row>
    <row r="256" spans="1:5" s="13" customFormat="1" ht="15">
      <c r="A256" s="98"/>
      <c r="B256" s="15"/>
      <c r="D256" s="12"/>
      <c r="E256" s="12"/>
    </row>
    <row r="257" spans="1:5" s="13" customFormat="1" ht="15">
      <c r="A257" s="98"/>
      <c r="B257" s="15"/>
      <c r="D257" s="12"/>
      <c r="E257" s="12"/>
    </row>
    <row r="258" spans="1:5" s="13" customFormat="1" ht="15">
      <c r="A258" s="98"/>
      <c r="B258" s="15"/>
      <c r="D258" s="12"/>
      <c r="E258" s="12"/>
    </row>
    <row r="259" spans="1:5" s="13" customFormat="1" ht="15">
      <c r="A259" s="98"/>
      <c r="B259" s="15"/>
      <c r="D259" s="12"/>
      <c r="E259" s="12"/>
    </row>
    <row r="260" spans="1:5" s="13" customFormat="1" ht="15">
      <c r="A260" s="98"/>
      <c r="B260" s="15"/>
      <c r="D260" s="12"/>
      <c r="E260" s="12"/>
    </row>
    <row r="261" spans="1:5" s="13" customFormat="1" ht="15">
      <c r="A261" s="98"/>
      <c r="B261" s="15"/>
      <c r="D261" s="12"/>
      <c r="E261" s="12"/>
    </row>
    <row r="262" spans="1:5" s="13" customFormat="1" ht="15">
      <c r="A262" s="98"/>
      <c r="B262" s="15"/>
      <c r="D262" s="12"/>
      <c r="E262" s="12"/>
    </row>
    <row r="263" spans="1:5" s="13" customFormat="1" ht="15">
      <c r="A263" s="98"/>
      <c r="B263" s="15"/>
      <c r="D263" s="12"/>
      <c r="E263" s="12"/>
    </row>
    <row r="264" spans="1:5" s="13" customFormat="1" ht="15">
      <c r="A264" s="98"/>
      <c r="B264" s="15"/>
      <c r="D264" s="12"/>
      <c r="E264" s="12"/>
    </row>
    <row r="265" spans="1:5" s="13" customFormat="1" ht="15">
      <c r="A265" s="98"/>
      <c r="B265" s="15"/>
      <c r="D265" s="12"/>
      <c r="E265" s="12"/>
    </row>
    <row r="266" spans="1:5" s="13" customFormat="1" ht="15">
      <c r="A266" s="98"/>
      <c r="B266" s="15"/>
      <c r="D266" s="12"/>
      <c r="E266" s="12"/>
    </row>
    <row r="267" spans="1:5" s="13" customFormat="1" ht="15">
      <c r="A267" s="98"/>
      <c r="B267" s="15"/>
      <c r="D267" s="12"/>
      <c r="E267" s="12"/>
    </row>
    <row r="268" spans="1:5" s="13" customFormat="1" ht="15">
      <c r="A268" s="98"/>
      <c r="B268" s="15"/>
      <c r="D268" s="12"/>
      <c r="E268" s="12"/>
    </row>
    <row r="269" spans="1:5" s="13" customFormat="1" ht="15">
      <c r="A269" s="98"/>
      <c r="B269" s="15"/>
      <c r="D269" s="12"/>
      <c r="E269" s="12"/>
    </row>
    <row r="270" spans="1:5" s="13" customFormat="1" ht="15">
      <c r="A270" s="98"/>
      <c r="B270" s="15"/>
      <c r="D270" s="12"/>
      <c r="E270" s="12"/>
    </row>
    <row r="271" spans="1:5" s="13" customFormat="1" ht="15">
      <c r="A271" s="98"/>
      <c r="B271" s="15"/>
      <c r="D271" s="12"/>
      <c r="E271" s="12"/>
    </row>
    <row r="272" spans="1:5" s="13" customFormat="1" ht="15">
      <c r="A272" s="98"/>
      <c r="B272" s="15"/>
      <c r="D272" s="12"/>
      <c r="E272" s="12"/>
    </row>
    <row r="273" spans="1:5" s="13" customFormat="1" ht="15">
      <c r="A273" s="98"/>
      <c r="B273" s="15"/>
      <c r="D273" s="12"/>
      <c r="E273" s="12"/>
    </row>
    <row r="274" spans="1:5" s="13" customFormat="1" ht="15">
      <c r="A274" s="98"/>
      <c r="B274" s="15"/>
      <c r="D274" s="12"/>
      <c r="E274" s="12"/>
    </row>
    <row r="275" spans="1:5" s="13" customFormat="1" ht="15">
      <c r="A275" s="98"/>
      <c r="B275" s="15"/>
      <c r="D275" s="12"/>
      <c r="E275" s="12"/>
    </row>
    <row r="276" spans="1:5" s="13" customFormat="1" ht="15">
      <c r="A276" s="98"/>
      <c r="B276" s="15"/>
      <c r="D276" s="12"/>
      <c r="E276" s="12"/>
    </row>
    <row r="277" spans="1:5" s="13" customFormat="1" ht="15">
      <c r="A277" s="98"/>
      <c r="B277" s="15"/>
      <c r="D277" s="12"/>
      <c r="E277" s="12"/>
    </row>
    <row r="278" spans="1:5" s="13" customFormat="1" ht="15">
      <c r="A278" s="98"/>
      <c r="B278" s="15"/>
      <c r="D278" s="12"/>
      <c r="E278" s="12"/>
    </row>
    <row r="279" spans="1:5" s="13" customFormat="1" ht="15">
      <c r="A279" s="98"/>
      <c r="B279" s="15"/>
      <c r="D279" s="12"/>
      <c r="E279" s="12"/>
    </row>
    <row r="280" spans="1:5" s="13" customFormat="1" ht="15">
      <c r="A280" s="98"/>
      <c r="B280" s="15"/>
      <c r="D280" s="12"/>
      <c r="E280" s="12"/>
    </row>
    <row r="281" spans="1:5" s="13" customFormat="1" ht="15">
      <c r="A281" s="98"/>
      <c r="B281" s="15"/>
      <c r="D281" s="12"/>
      <c r="E281" s="12"/>
    </row>
    <row r="282" spans="1:5" s="13" customFormat="1" ht="15">
      <c r="A282" s="98"/>
      <c r="B282" s="15"/>
      <c r="D282" s="12"/>
      <c r="E282" s="12"/>
    </row>
    <row r="283" spans="1:5" s="13" customFormat="1" ht="15">
      <c r="A283" s="98"/>
      <c r="B283" s="15"/>
      <c r="D283" s="12"/>
      <c r="E283" s="12"/>
    </row>
    <row r="284" spans="1:5" s="13" customFormat="1" ht="15">
      <c r="A284" s="98"/>
      <c r="B284" s="15"/>
      <c r="D284" s="12"/>
      <c r="E284" s="12"/>
    </row>
    <row r="285" spans="1:5" s="13" customFormat="1" ht="15">
      <c r="A285" s="98"/>
      <c r="B285" s="15"/>
      <c r="D285" s="12"/>
      <c r="E285" s="12"/>
    </row>
    <row r="286" spans="1:5" s="13" customFormat="1" ht="15">
      <c r="A286" s="98"/>
      <c r="B286" s="15"/>
      <c r="D286" s="12"/>
      <c r="E286" s="12"/>
    </row>
    <row r="287" spans="1:5" s="13" customFormat="1" ht="15">
      <c r="A287" s="98"/>
      <c r="B287" s="15"/>
      <c r="D287" s="12"/>
      <c r="E287" s="12"/>
    </row>
    <row r="288" spans="1:5" s="13" customFormat="1" ht="15">
      <c r="A288" s="98"/>
      <c r="B288" s="15"/>
      <c r="D288" s="12"/>
      <c r="E288" s="12"/>
    </row>
    <row r="289" spans="1:5" s="13" customFormat="1" ht="15">
      <c r="A289" s="98"/>
      <c r="B289" s="15"/>
      <c r="D289" s="12"/>
      <c r="E289" s="12"/>
    </row>
    <row r="290" spans="1:5" s="13" customFormat="1" ht="15">
      <c r="A290" s="98"/>
      <c r="B290" s="15"/>
      <c r="D290" s="12"/>
      <c r="E290" s="12"/>
    </row>
    <row r="291" spans="1:5" s="13" customFormat="1" ht="15">
      <c r="A291" s="98"/>
      <c r="B291" s="15"/>
      <c r="D291" s="12"/>
      <c r="E291" s="12"/>
    </row>
    <row r="292" spans="1:5" s="13" customFormat="1" ht="15">
      <c r="A292" s="98"/>
      <c r="B292" s="15"/>
      <c r="D292" s="12"/>
      <c r="E292" s="12"/>
    </row>
    <row r="293" spans="1:5" s="13" customFormat="1" ht="15">
      <c r="A293" s="98"/>
      <c r="B293" s="15"/>
      <c r="D293" s="12"/>
      <c r="E293" s="12"/>
    </row>
    <row r="294" spans="1:5" s="13" customFormat="1" ht="15">
      <c r="A294" s="98"/>
      <c r="B294" s="15"/>
      <c r="D294" s="12"/>
      <c r="E294" s="12"/>
    </row>
    <row r="295" spans="1:5" s="13" customFormat="1" ht="15">
      <c r="A295" s="98"/>
      <c r="B295" s="15"/>
      <c r="D295" s="12"/>
      <c r="E295" s="12"/>
    </row>
    <row r="296" spans="1:5" s="13" customFormat="1" ht="15">
      <c r="A296" s="98"/>
      <c r="B296" s="15"/>
      <c r="D296" s="12"/>
      <c r="E296" s="12"/>
    </row>
    <row r="297" spans="1:5" s="13" customFormat="1" ht="15">
      <c r="A297" s="98"/>
      <c r="B297" s="15"/>
      <c r="D297" s="12"/>
      <c r="E297" s="12"/>
    </row>
    <row r="298" spans="1:5" s="13" customFormat="1" ht="15">
      <c r="A298" s="98"/>
      <c r="B298" s="15"/>
      <c r="D298" s="12"/>
      <c r="E298" s="12"/>
    </row>
    <row r="299" spans="1:5" s="13" customFormat="1" ht="15">
      <c r="A299" s="98"/>
      <c r="B299" s="15"/>
      <c r="D299" s="12"/>
      <c r="E299" s="12"/>
    </row>
    <row r="300" spans="1:5" s="13" customFormat="1" ht="15">
      <c r="A300" s="98"/>
      <c r="B300" s="15"/>
      <c r="D300" s="12"/>
      <c r="E300" s="12"/>
    </row>
    <row r="301" spans="1:5" s="13" customFormat="1" ht="15">
      <c r="A301" s="98"/>
      <c r="B301" s="15"/>
      <c r="D301" s="12"/>
      <c r="E301" s="12"/>
    </row>
    <row r="302" spans="1:5" s="13" customFormat="1" ht="15">
      <c r="A302" s="98"/>
      <c r="B302" s="15"/>
      <c r="D302" s="12"/>
      <c r="E302" s="12"/>
    </row>
    <row r="303" spans="1:5" s="13" customFormat="1" ht="15">
      <c r="A303" s="98"/>
      <c r="B303" s="15"/>
      <c r="D303" s="12"/>
      <c r="E303" s="12"/>
    </row>
  </sheetData>
  <sheetProtection/>
  <mergeCells count="20">
    <mergeCell ref="A85:B85"/>
    <mergeCell ref="D23:E23"/>
    <mergeCell ref="A113:B113"/>
    <mergeCell ref="A141:B141"/>
    <mergeCell ref="D116:E116"/>
    <mergeCell ref="D88:E88"/>
    <mergeCell ref="H3:M3"/>
    <mergeCell ref="O23:O24"/>
    <mergeCell ref="H23:H24"/>
    <mergeCell ref="I23:I24"/>
    <mergeCell ref="J23:J24"/>
    <mergeCell ref="M23:M24"/>
    <mergeCell ref="L23:L24"/>
    <mergeCell ref="N23:N24"/>
    <mergeCell ref="A20:C20"/>
    <mergeCell ref="A21:B21"/>
    <mergeCell ref="C21:D21"/>
    <mergeCell ref="K23:K24"/>
    <mergeCell ref="F23:F24"/>
    <mergeCell ref="G23:G24"/>
  </mergeCells>
  <printOptions horizontalCentered="1" verticalCentered="1"/>
  <pageMargins left="0" right="0" top="0" bottom="0" header="0" footer="0"/>
  <pageSetup horizontalDpi="600" verticalDpi="600" orientation="landscape" paperSize="9" scale="62" r:id="rId3"/>
  <rowBreaks count="3" manualBreakCount="3">
    <brk id="19" max="16" man="1"/>
    <brk id="77" max="16" man="1"/>
    <brk id="85" max="14" man="1"/>
  </rowBreaks>
  <colBreaks count="1" manualBreakCount="1">
    <brk id="19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A3" sqref="A3:O3"/>
    </sheetView>
  </sheetViews>
  <sheetFormatPr defaultColWidth="9.140625" defaultRowHeight="12.75"/>
  <cols>
    <col min="1" max="1" width="37.8515625" style="234" customWidth="1"/>
    <col min="2" max="2" width="14.421875" style="234" customWidth="1"/>
    <col min="3" max="3" width="9.8515625" style="234" customWidth="1"/>
    <col min="4" max="4" width="15.140625" style="234" customWidth="1"/>
    <col min="5" max="5" width="10.7109375" style="234" customWidth="1"/>
    <col min="6" max="6" width="11.00390625" style="234" customWidth="1"/>
    <col min="7" max="7" width="25.421875" style="234" customWidth="1"/>
    <col min="8" max="8" width="14.421875" style="234" customWidth="1"/>
    <col min="9" max="9" width="17.8515625" style="234" customWidth="1"/>
    <col min="10" max="10" width="10.140625" style="234" customWidth="1"/>
    <col min="11" max="11" width="10.421875" style="234" customWidth="1"/>
    <col min="12" max="12" width="11.00390625" style="234" customWidth="1"/>
    <col min="13" max="13" width="10.7109375" style="234" customWidth="1"/>
    <col min="14" max="14" width="21.8515625" style="234" customWidth="1"/>
    <col min="15" max="15" width="16.00390625" style="234" customWidth="1"/>
    <col min="16" max="16384" width="9.140625" style="234" customWidth="1"/>
  </cols>
  <sheetData>
    <row r="1" spans="1:14" ht="15.75">
      <c r="A1" s="234" t="s">
        <v>202</v>
      </c>
      <c r="N1" s="235" t="s">
        <v>203</v>
      </c>
    </row>
    <row r="2" spans="1:15" ht="15.75">
      <c r="A2" s="390" t="s">
        <v>204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</row>
    <row r="3" spans="1:15" ht="15.75">
      <c r="A3" s="391"/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</row>
    <row r="4" ht="15.75" thickBot="1">
      <c r="O4" s="236" t="s">
        <v>74</v>
      </c>
    </row>
    <row r="5" spans="1:15" ht="16.5" thickBot="1">
      <c r="A5" s="237" t="s">
        <v>205</v>
      </c>
      <c r="B5" s="392">
        <v>2010</v>
      </c>
      <c r="C5" s="393"/>
      <c r="D5" s="393"/>
      <c r="E5" s="393"/>
      <c r="F5" s="393"/>
      <c r="G5" s="393"/>
      <c r="H5" s="394"/>
      <c r="I5" s="392">
        <v>2012</v>
      </c>
      <c r="J5" s="393"/>
      <c r="K5" s="393"/>
      <c r="L5" s="393"/>
      <c r="M5" s="393"/>
      <c r="N5" s="393"/>
      <c r="O5" s="394"/>
    </row>
    <row r="6" spans="1:15" ht="15.75" customHeight="1">
      <c r="A6" s="238" t="s">
        <v>206</v>
      </c>
      <c r="B6" s="404" t="s">
        <v>63</v>
      </c>
      <c r="C6" s="388" t="s">
        <v>65</v>
      </c>
      <c r="D6" s="388" t="s">
        <v>66</v>
      </c>
      <c r="E6" s="386" t="s">
        <v>207</v>
      </c>
      <c r="F6" s="386" t="s">
        <v>208</v>
      </c>
      <c r="G6" s="386" t="s">
        <v>209</v>
      </c>
      <c r="H6" s="396" t="s">
        <v>70</v>
      </c>
      <c r="I6" s="406" t="s">
        <v>63</v>
      </c>
      <c r="J6" s="388" t="s">
        <v>65</v>
      </c>
      <c r="K6" s="388" t="s">
        <v>66</v>
      </c>
      <c r="L6" s="386" t="s">
        <v>207</v>
      </c>
      <c r="M6" s="386" t="s">
        <v>208</v>
      </c>
      <c r="N6" s="386" t="s">
        <v>209</v>
      </c>
      <c r="O6" s="396" t="s">
        <v>70</v>
      </c>
    </row>
    <row r="7" spans="1:15" ht="63.75" customHeight="1" thickBot="1">
      <c r="A7" s="239" t="s">
        <v>210</v>
      </c>
      <c r="B7" s="405"/>
      <c r="C7" s="389"/>
      <c r="D7" s="389"/>
      <c r="E7" s="387"/>
      <c r="F7" s="387"/>
      <c r="G7" s="387"/>
      <c r="H7" s="397"/>
      <c r="I7" s="407"/>
      <c r="J7" s="389"/>
      <c r="K7" s="389"/>
      <c r="L7" s="395"/>
      <c r="M7" s="395"/>
      <c r="N7" s="395"/>
      <c r="O7" s="400"/>
    </row>
    <row r="8" spans="1:15" ht="24.75" customHeight="1">
      <c r="A8" s="240">
        <v>65264</v>
      </c>
      <c r="B8" s="241"/>
      <c r="C8" s="242"/>
      <c r="D8" s="242"/>
      <c r="E8" s="242"/>
      <c r="F8" s="242"/>
      <c r="G8" s="242"/>
      <c r="H8" s="243"/>
      <c r="I8" s="244"/>
      <c r="J8" s="242"/>
      <c r="K8" s="242"/>
      <c r="L8" s="245"/>
      <c r="M8" s="246"/>
      <c r="N8" s="247"/>
      <c r="O8" s="248"/>
    </row>
    <row r="9" spans="1:15" ht="24.75" customHeight="1" thickBot="1">
      <c r="A9" s="300">
        <v>664110</v>
      </c>
      <c r="B9" s="301"/>
      <c r="C9" s="250"/>
      <c r="D9" s="250"/>
      <c r="E9" s="250"/>
      <c r="F9" s="250"/>
      <c r="G9" s="250"/>
      <c r="H9" s="251"/>
      <c r="I9" s="303"/>
      <c r="J9" s="250"/>
      <c r="K9" s="250"/>
      <c r="L9" s="250"/>
      <c r="M9" s="250"/>
      <c r="N9" s="253"/>
      <c r="O9" s="251"/>
    </row>
    <row r="10" spans="1:15" ht="24.75" customHeight="1" thickTop="1">
      <c r="A10" s="300">
        <v>664110</v>
      </c>
      <c r="B10" s="302"/>
      <c r="C10" s="250"/>
      <c r="D10" s="250"/>
      <c r="E10" s="250"/>
      <c r="F10" s="250"/>
      <c r="G10" s="253"/>
      <c r="H10" s="251"/>
      <c r="I10" s="304"/>
      <c r="J10" s="254"/>
      <c r="K10" s="250"/>
      <c r="L10" s="250"/>
      <c r="M10" s="250"/>
      <c r="N10" s="253"/>
      <c r="O10" s="251"/>
    </row>
    <row r="11" spans="1:15" ht="24.75" customHeight="1">
      <c r="A11" s="255"/>
      <c r="B11" s="249"/>
      <c r="C11" s="250"/>
      <c r="D11" s="250"/>
      <c r="E11" s="250"/>
      <c r="F11" s="250"/>
      <c r="G11" s="253"/>
      <c r="H11" s="251"/>
      <c r="I11" s="252"/>
      <c r="J11" s="254"/>
      <c r="K11" s="250"/>
      <c r="L11" s="250"/>
      <c r="M11" s="250"/>
      <c r="N11" s="253"/>
      <c r="O11" s="251"/>
    </row>
    <row r="12" spans="1:15" ht="24.75" customHeight="1">
      <c r="A12" s="255"/>
      <c r="B12" s="249"/>
      <c r="C12" s="250"/>
      <c r="D12" s="250"/>
      <c r="E12" s="250"/>
      <c r="F12" s="250"/>
      <c r="G12" s="253"/>
      <c r="H12" s="251"/>
      <c r="I12" s="252"/>
      <c r="J12" s="250"/>
      <c r="K12" s="250"/>
      <c r="L12" s="250"/>
      <c r="M12" s="250"/>
      <c r="N12" s="253"/>
      <c r="O12" s="251"/>
    </row>
    <row r="13" spans="1:15" ht="24.75" customHeight="1">
      <c r="A13" s="255"/>
      <c r="B13" s="249"/>
      <c r="C13" s="250"/>
      <c r="D13" s="250"/>
      <c r="E13" s="250"/>
      <c r="F13" s="250"/>
      <c r="G13" s="253"/>
      <c r="H13" s="251"/>
      <c r="I13" s="252"/>
      <c r="J13" s="250"/>
      <c r="K13" s="250"/>
      <c r="L13" s="250"/>
      <c r="M13" s="250"/>
      <c r="N13" s="253"/>
      <c r="O13" s="251"/>
    </row>
    <row r="14" spans="1:15" ht="24.75" customHeight="1">
      <c r="A14" s="256"/>
      <c r="B14" s="249"/>
      <c r="C14" s="250"/>
      <c r="D14" s="250"/>
      <c r="E14" s="250"/>
      <c r="F14" s="250"/>
      <c r="G14" s="253"/>
      <c r="H14" s="251"/>
      <c r="I14" s="252"/>
      <c r="J14" s="250"/>
      <c r="K14" s="250"/>
      <c r="L14" s="250"/>
      <c r="M14" s="250"/>
      <c r="N14" s="253"/>
      <c r="O14" s="251"/>
    </row>
    <row r="15" spans="1:15" ht="24.75" customHeight="1">
      <c r="A15" s="256"/>
      <c r="B15" s="249"/>
      <c r="C15" s="250"/>
      <c r="D15" s="250"/>
      <c r="E15" s="250"/>
      <c r="F15" s="250"/>
      <c r="G15" s="253"/>
      <c r="H15" s="251"/>
      <c r="I15" s="252"/>
      <c r="J15" s="250"/>
      <c r="K15" s="250"/>
      <c r="L15" s="250"/>
      <c r="M15" s="250"/>
      <c r="N15" s="253"/>
      <c r="O15" s="251"/>
    </row>
    <row r="16" spans="1:15" ht="24.75" customHeight="1">
      <c r="A16" s="256"/>
      <c r="B16" s="249"/>
      <c r="C16" s="250"/>
      <c r="D16" s="250"/>
      <c r="E16" s="250"/>
      <c r="F16" s="250"/>
      <c r="G16" s="253"/>
      <c r="H16" s="251"/>
      <c r="I16" s="252"/>
      <c r="J16" s="250"/>
      <c r="K16" s="250"/>
      <c r="L16" s="250"/>
      <c r="M16" s="250"/>
      <c r="N16" s="253"/>
      <c r="O16" s="251"/>
    </row>
    <row r="17" spans="1:15" ht="24.75" customHeight="1">
      <c r="A17" s="256"/>
      <c r="B17" s="249"/>
      <c r="C17" s="250"/>
      <c r="D17" s="250"/>
      <c r="E17" s="250"/>
      <c r="F17" s="250"/>
      <c r="G17" s="253"/>
      <c r="H17" s="251"/>
      <c r="I17" s="252"/>
      <c r="J17" s="250"/>
      <c r="K17" s="250"/>
      <c r="L17" s="250"/>
      <c r="M17" s="250"/>
      <c r="N17" s="253"/>
      <c r="O17" s="251"/>
    </row>
    <row r="18" spans="1:15" ht="24.75" customHeight="1">
      <c r="A18" s="256"/>
      <c r="B18" s="249"/>
      <c r="C18" s="250"/>
      <c r="D18" s="250"/>
      <c r="E18" s="250"/>
      <c r="F18" s="250"/>
      <c r="G18" s="253"/>
      <c r="H18" s="251"/>
      <c r="I18" s="252"/>
      <c r="J18" s="250"/>
      <c r="K18" s="250"/>
      <c r="L18" s="250"/>
      <c r="M18" s="250"/>
      <c r="N18" s="253"/>
      <c r="O18" s="251"/>
    </row>
    <row r="19" spans="1:15" ht="24.75" customHeight="1">
      <c r="A19" s="256"/>
      <c r="B19" s="249"/>
      <c r="C19" s="250"/>
      <c r="D19" s="250"/>
      <c r="E19" s="250"/>
      <c r="F19" s="250"/>
      <c r="G19" s="253"/>
      <c r="H19" s="251"/>
      <c r="I19" s="252"/>
      <c r="J19" s="250"/>
      <c r="K19" s="250"/>
      <c r="L19" s="250"/>
      <c r="M19" s="250"/>
      <c r="N19" s="253"/>
      <c r="O19" s="251"/>
    </row>
    <row r="20" spans="1:15" ht="24.75" customHeight="1">
      <c r="A20" s="256"/>
      <c r="B20" s="249"/>
      <c r="C20" s="250"/>
      <c r="D20" s="250"/>
      <c r="E20" s="250"/>
      <c r="F20" s="250"/>
      <c r="G20" s="253"/>
      <c r="H20" s="251"/>
      <c r="I20" s="252"/>
      <c r="J20" s="250"/>
      <c r="K20" s="250"/>
      <c r="L20" s="250"/>
      <c r="M20" s="250"/>
      <c r="N20" s="253"/>
      <c r="O20" s="251"/>
    </row>
    <row r="21" spans="1:15" ht="24.75" customHeight="1">
      <c r="A21" s="256"/>
      <c r="B21" s="249"/>
      <c r="C21" s="250"/>
      <c r="D21" s="250"/>
      <c r="E21" s="250"/>
      <c r="F21" s="250"/>
      <c r="G21" s="253"/>
      <c r="H21" s="251"/>
      <c r="I21" s="252"/>
      <c r="J21" s="250"/>
      <c r="K21" s="250"/>
      <c r="L21" s="250"/>
      <c r="M21" s="250"/>
      <c r="N21" s="253"/>
      <c r="O21" s="251"/>
    </row>
    <row r="22" spans="1:15" ht="24.75" customHeight="1">
      <c r="A22" s="256"/>
      <c r="B22" s="249"/>
      <c r="C22" s="250"/>
      <c r="D22" s="250"/>
      <c r="E22" s="250"/>
      <c r="F22" s="250"/>
      <c r="G22" s="253"/>
      <c r="H22" s="251"/>
      <c r="I22" s="252"/>
      <c r="J22" s="250"/>
      <c r="K22" s="250"/>
      <c r="L22" s="250"/>
      <c r="M22" s="250"/>
      <c r="N22" s="253"/>
      <c r="O22" s="251"/>
    </row>
    <row r="23" spans="1:15" ht="24.75" customHeight="1">
      <c r="A23" s="256"/>
      <c r="B23" s="249"/>
      <c r="C23" s="250"/>
      <c r="D23" s="250"/>
      <c r="E23" s="250"/>
      <c r="F23" s="250"/>
      <c r="G23" s="253"/>
      <c r="H23" s="251"/>
      <c r="I23" s="252"/>
      <c r="J23" s="250"/>
      <c r="K23" s="250"/>
      <c r="L23" s="250"/>
      <c r="M23" s="250"/>
      <c r="N23" s="253"/>
      <c r="O23" s="251"/>
    </row>
    <row r="24" spans="1:15" ht="24.75" customHeight="1">
      <c r="A24" s="257"/>
      <c r="B24" s="249"/>
      <c r="C24" s="250"/>
      <c r="D24" s="250"/>
      <c r="E24" s="250"/>
      <c r="F24" s="250"/>
      <c r="G24" s="253"/>
      <c r="H24" s="251"/>
      <c r="I24" s="252"/>
      <c r="J24" s="250"/>
      <c r="K24" s="250"/>
      <c r="L24" s="250"/>
      <c r="M24" s="250"/>
      <c r="N24" s="253"/>
      <c r="O24" s="251"/>
    </row>
    <row r="25" spans="1:15" ht="24.75" customHeight="1">
      <c r="A25" s="256"/>
      <c r="B25" s="249"/>
      <c r="C25" s="250"/>
      <c r="D25" s="250"/>
      <c r="E25" s="250"/>
      <c r="F25" s="250"/>
      <c r="G25" s="253"/>
      <c r="H25" s="251"/>
      <c r="I25" s="252"/>
      <c r="J25" s="250"/>
      <c r="K25" s="250"/>
      <c r="L25" s="250"/>
      <c r="M25" s="250"/>
      <c r="N25" s="253"/>
      <c r="O25" s="251"/>
    </row>
    <row r="26" spans="1:15" ht="24.75" customHeight="1">
      <c r="A26" s="256"/>
      <c r="B26" s="249"/>
      <c r="C26" s="250"/>
      <c r="D26" s="250"/>
      <c r="E26" s="250"/>
      <c r="F26" s="250"/>
      <c r="G26" s="253"/>
      <c r="H26" s="251"/>
      <c r="I26" s="252"/>
      <c r="J26" s="250"/>
      <c r="K26" s="250"/>
      <c r="L26" s="250"/>
      <c r="M26" s="250"/>
      <c r="N26" s="253"/>
      <c r="O26" s="251"/>
    </row>
    <row r="27" spans="1:15" ht="24.75" customHeight="1" thickBot="1">
      <c r="A27" s="258"/>
      <c r="B27" s="259"/>
      <c r="C27" s="260"/>
      <c r="D27" s="260"/>
      <c r="E27" s="260"/>
      <c r="F27" s="260"/>
      <c r="G27" s="261"/>
      <c r="H27" s="262"/>
      <c r="I27" s="263"/>
      <c r="J27" s="260"/>
      <c r="K27" s="260"/>
      <c r="L27" s="260"/>
      <c r="M27" s="260"/>
      <c r="N27" s="261"/>
      <c r="O27" s="262"/>
    </row>
    <row r="28" spans="1:15" ht="24.75" customHeight="1" thickBot="1">
      <c r="A28" s="264" t="s">
        <v>211</v>
      </c>
      <c r="B28" s="265">
        <f>SUM(B8:B27)</f>
        <v>0</v>
      </c>
      <c r="C28" s="266">
        <f>SUM(C8:C27)</f>
        <v>0</v>
      </c>
      <c r="D28" s="265"/>
      <c r="E28" s="266"/>
      <c r="F28" s="265"/>
      <c r="G28" s="267"/>
      <c r="H28" s="267"/>
      <c r="I28" s="268">
        <f>SUM(I8:I27)</f>
        <v>0</v>
      </c>
      <c r="J28" s="265">
        <f>SUM(J8:J27)</f>
        <v>0</v>
      </c>
      <c r="K28" s="266"/>
      <c r="L28" s="265"/>
      <c r="M28" s="266"/>
      <c r="N28" s="266"/>
      <c r="O28" s="265"/>
    </row>
    <row r="29" spans="1:15" ht="24.75" customHeight="1" thickBot="1">
      <c r="A29" s="264" t="s">
        <v>212</v>
      </c>
      <c r="B29" s="401">
        <f>B28+C28</f>
        <v>0</v>
      </c>
      <c r="C29" s="402"/>
      <c r="D29" s="402"/>
      <c r="E29" s="402"/>
      <c r="F29" s="402"/>
      <c r="G29" s="402"/>
      <c r="H29" s="403"/>
      <c r="I29" s="401">
        <f>I28+J28</f>
        <v>0</v>
      </c>
      <c r="J29" s="402"/>
      <c r="K29" s="402"/>
      <c r="L29" s="402"/>
      <c r="M29" s="402"/>
      <c r="N29" s="402"/>
      <c r="O29" s="403"/>
    </row>
    <row r="31" ht="15">
      <c r="A31" s="235" t="s">
        <v>213</v>
      </c>
    </row>
    <row r="32" ht="17.25">
      <c r="A32" s="269" t="s">
        <v>214</v>
      </c>
    </row>
    <row r="33" spans="1:15" ht="33.75" customHeight="1">
      <c r="A33" s="398" t="s">
        <v>215</v>
      </c>
      <c r="B33" s="399"/>
      <c r="C33" s="399"/>
      <c r="D33" s="399"/>
      <c r="E33" s="399"/>
      <c r="F33" s="399"/>
      <c r="G33" s="399"/>
      <c r="H33" s="399"/>
      <c r="I33" s="399"/>
      <c r="J33" s="399"/>
      <c r="K33" s="399"/>
      <c r="L33" s="399"/>
      <c r="M33" s="399"/>
      <c r="N33" s="399"/>
      <c r="O33" s="399"/>
    </row>
    <row r="34" ht="17.25">
      <c r="A34" s="269" t="s">
        <v>216</v>
      </c>
    </row>
    <row r="35" ht="15">
      <c r="N35" s="234" t="s">
        <v>217</v>
      </c>
    </row>
    <row r="37" spans="1:14" ht="15">
      <c r="A37" s="234" t="s">
        <v>218</v>
      </c>
      <c r="N37" s="270"/>
    </row>
  </sheetData>
  <sheetProtection/>
  <mergeCells count="21">
    <mergeCell ref="I6:I7"/>
    <mergeCell ref="L6:L7"/>
    <mergeCell ref="C6:C7"/>
    <mergeCell ref="A33:O33"/>
    <mergeCell ref="N6:N7"/>
    <mergeCell ref="O6:O7"/>
    <mergeCell ref="B29:H29"/>
    <mergeCell ref="I29:O29"/>
    <mergeCell ref="B6:B7"/>
    <mergeCell ref="K6:K7"/>
    <mergeCell ref="D6:D7"/>
    <mergeCell ref="F6:F7"/>
    <mergeCell ref="J6:J7"/>
    <mergeCell ref="A2:O2"/>
    <mergeCell ref="A3:O3"/>
    <mergeCell ref="B5:H5"/>
    <mergeCell ref="I5:O5"/>
    <mergeCell ref="G6:G7"/>
    <mergeCell ref="M6:M7"/>
    <mergeCell ref="H6:H7"/>
    <mergeCell ref="E6:E7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K21"/>
  <sheetViews>
    <sheetView view="pageBreakPreview" zoomScaleSheetLayoutView="100" zoomScalePageLayoutView="0" workbookViewId="0" topLeftCell="A1">
      <selection activeCell="E20" sqref="E20"/>
    </sheetView>
  </sheetViews>
  <sheetFormatPr defaultColWidth="9.140625" defaultRowHeight="12.75"/>
  <cols>
    <col min="3" max="4" width="15.140625" style="0" customWidth="1"/>
    <col min="5" max="6" width="16.7109375" style="0" customWidth="1"/>
    <col min="7" max="7" width="18.00390625" style="0" customWidth="1"/>
    <col min="8" max="8" width="15.140625" style="0" customWidth="1"/>
    <col min="9" max="9" width="15.421875" style="0" customWidth="1"/>
  </cols>
  <sheetData>
    <row r="3" spans="2:9" ht="12.75">
      <c r="B3" s="271" t="s">
        <v>229</v>
      </c>
      <c r="C3" s="272"/>
      <c r="D3" s="410" t="s">
        <v>230</v>
      </c>
      <c r="E3" s="411"/>
      <c r="F3" s="408" t="s">
        <v>227</v>
      </c>
      <c r="G3" s="409"/>
      <c r="H3" s="408" t="s">
        <v>225</v>
      </c>
      <c r="I3" s="409"/>
    </row>
    <row r="4" spans="2:9" ht="12.75">
      <c r="B4" s="273" t="s">
        <v>228</v>
      </c>
      <c r="C4" s="273" t="s">
        <v>226</v>
      </c>
      <c r="D4" s="273" t="s">
        <v>228</v>
      </c>
      <c r="E4" s="273" t="s">
        <v>226</v>
      </c>
      <c r="F4" s="273" t="s">
        <v>228</v>
      </c>
      <c r="G4" s="273" t="s">
        <v>226</v>
      </c>
      <c r="H4" s="273" t="s">
        <v>228</v>
      </c>
      <c r="I4" s="273" t="s">
        <v>226</v>
      </c>
    </row>
    <row r="5" spans="1:9" ht="12.75">
      <c r="A5">
        <v>2.353</v>
      </c>
      <c r="B5" s="273"/>
      <c r="C5" s="273">
        <v>1.109</v>
      </c>
      <c r="D5" s="273"/>
      <c r="E5" s="273">
        <v>1.379</v>
      </c>
      <c r="F5" s="273"/>
      <c r="G5" s="273"/>
      <c r="H5" s="273"/>
      <c r="I5" s="273">
        <v>0.681</v>
      </c>
    </row>
    <row r="6" spans="1:9" ht="12.75">
      <c r="A6">
        <v>1.33</v>
      </c>
      <c r="B6" s="273"/>
      <c r="C6" s="273">
        <v>1.109</v>
      </c>
      <c r="D6" s="273"/>
      <c r="E6" s="273">
        <v>1.538</v>
      </c>
      <c r="F6" s="273"/>
      <c r="G6" s="273"/>
      <c r="H6" s="273"/>
      <c r="I6" s="273">
        <v>0.173</v>
      </c>
    </row>
    <row r="7" spans="1:9" ht="12.75">
      <c r="A7">
        <v>0.555</v>
      </c>
      <c r="B7" s="273"/>
      <c r="C7" s="273">
        <v>1.35</v>
      </c>
      <c r="D7" s="273"/>
      <c r="E7" s="273">
        <v>1.696</v>
      </c>
      <c r="F7" s="273"/>
      <c r="G7" s="273"/>
      <c r="H7" s="273"/>
      <c r="I7" s="273">
        <v>0.336</v>
      </c>
    </row>
    <row r="8" spans="1:9" ht="12.75">
      <c r="A8">
        <v>1.024</v>
      </c>
      <c r="B8" s="273"/>
      <c r="C8" s="273">
        <v>1.357</v>
      </c>
      <c r="D8" s="273"/>
      <c r="E8" s="273">
        <v>1.658</v>
      </c>
      <c r="F8" s="273"/>
      <c r="G8" s="273"/>
      <c r="H8" s="273"/>
      <c r="I8" s="273">
        <v>0.669</v>
      </c>
    </row>
    <row r="9" spans="1:9" ht="12.75">
      <c r="A9">
        <v>0.875</v>
      </c>
      <c r="B9" s="273"/>
      <c r="C9" s="273">
        <v>1.357</v>
      </c>
      <c r="D9" s="273"/>
      <c r="E9" s="273">
        <v>1.703</v>
      </c>
      <c r="F9" s="273"/>
      <c r="G9" s="273"/>
      <c r="H9" s="273"/>
      <c r="I9" s="273">
        <v>0.328</v>
      </c>
    </row>
    <row r="10" spans="2:9" ht="12.75">
      <c r="B10" s="273"/>
      <c r="C10" s="273">
        <v>1.433</v>
      </c>
      <c r="D10" s="273"/>
      <c r="E10" s="273">
        <v>1.658</v>
      </c>
      <c r="F10" s="273"/>
      <c r="G10" s="273"/>
      <c r="H10" s="273"/>
      <c r="I10" s="273">
        <v>0.658</v>
      </c>
    </row>
    <row r="11" spans="2:9" ht="12.75">
      <c r="B11" s="273"/>
      <c r="C11" s="273">
        <v>1.447</v>
      </c>
      <c r="D11" s="273"/>
      <c r="E11" s="273">
        <v>1.124</v>
      </c>
      <c r="F11" s="273"/>
      <c r="G11" s="273"/>
      <c r="H11" s="273"/>
      <c r="I11" s="273">
        <v>0.646</v>
      </c>
    </row>
    <row r="12" spans="2:9" ht="12.75">
      <c r="B12" s="273"/>
      <c r="C12" s="273">
        <v>0.688</v>
      </c>
      <c r="D12" s="273"/>
      <c r="E12" s="273">
        <v>1.751</v>
      </c>
      <c r="F12" s="273"/>
      <c r="G12" s="273"/>
      <c r="H12" s="273"/>
      <c r="I12" s="273"/>
    </row>
    <row r="13" spans="2:9" ht="12.75">
      <c r="B13" s="273"/>
      <c r="C13" s="273">
        <v>0.56</v>
      </c>
      <c r="D13" s="273"/>
      <c r="E13" s="276">
        <v>1.63</v>
      </c>
      <c r="F13" s="273"/>
      <c r="G13" s="273"/>
      <c r="H13" s="273"/>
      <c r="I13" s="273"/>
    </row>
    <row r="14" spans="2:9" ht="12.75">
      <c r="B14" s="273"/>
      <c r="C14" s="273">
        <v>1.371</v>
      </c>
      <c r="D14" s="273"/>
      <c r="E14" s="273"/>
      <c r="F14" s="273"/>
      <c r="G14" s="273"/>
      <c r="H14" s="273"/>
      <c r="I14" s="273"/>
    </row>
    <row r="15" spans="2:9" ht="12.75">
      <c r="B15" s="273"/>
      <c r="C15" s="273">
        <v>1.439</v>
      </c>
      <c r="D15" s="273"/>
      <c r="E15" s="273"/>
      <c r="F15" s="273"/>
      <c r="G15" s="273"/>
      <c r="H15" s="273"/>
      <c r="I15" s="273"/>
    </row>
    <row r="16" spans="2:9" ht="12.75">
      <c r="B16" s="274"/>
      <c r="C16" s="277">
        <v>0.688</v>
      </c>
      <c r="D16" s="274"/>
      <c r="E16" s="277">
        <v>1.754</v>
      </c>
      <c r="F16" s="274"/>
      <c r="G16" s="274"/>
      <c r="H16" s="274"/>
      <c r="I16" s="274"/>
    </row>
    <row r="17" spans="2:9" ht="12.75">
      <c r="B17" s="274"/>
      <c r="C17" s="274"/>
      <c r="D17" s="274"/>
      <c r="E17" s="277">
        <v>1.379</v>
      </c>
      <c r="F17" s="274"/>
      <c r="G17" s="274"/>
      <c r="H17" s="274"/>
      <c r="I17" s="274"/>
    </row>
    <row r="18" spans="2:9" ht="12.75">
      <c r="B18" s="274"/>
      <c r="C18" s="274"/>
      <c r="D18" s="274"/>
      <c r="E18" s="277">
        <v>1.63</v>
      </c>
      <c r="F18" s="274"/>
      <c r="G18" s="274"/>
      <c r="H18" s="274"/>
      <c r="I18" s="274"/>
    </row>
    <row r="19" spans="2:9" ht="12.75">
      <c r="B19" s="274"/>
      <c r="C19" s="274"/>
      <c r="D19" s="274"/>
      <c r="E19" s="274"/>
      <c r="F19" s="274"/>
      <c r="G19" s="274"/>
      <c r="H19" s="274"/>
      <c r="I19" s="274"/>
    </row>
    <row r="20" spans="1:11" ht="12.75">
      <c r="A20" s="274">
        <f>SUM(A4:A19)</f>
        <v>6.1370000000000005</v>
      </c>
      <c r="B20" s="274"/>
      <c r="C20" s="274">
        <f>SUM(C5:C16)</f>
        <v>13.908000000000001</v>
      </c>
      <c r="D20" s="274"/>
      <c r="E20" s="274">
        <f>SUM(E5:E18)-0.946</f>
        <v>17.953999999999997</v>
      </c>
      <c r="F20" s="274"/>
      <c r="G20" s="274">
        <f>SUM(G5:G15)</f>
        <v>0</v>
      </c>
      <c r="H20" s="274"/>
      <c r="I20" s="274">
        <f>SUM(I5:I19)</f>
        <v>3.491</v>
      </c>
      <c r="J20" s="274">
        <f>SUM(A20:I20)</f>
        <v>41.489999999999995</v>
      </c>
      <c r="K20" s="272"/>
    </row>
    <row r="21" spans="1:10" ht="12.75">
      <c r="A21" s="274"/>
      <c r="B21" s="274"/>
      <c r="C21" s="275">
        <f>AVERAGE(C5:C16)</f>
        <v>1.159</v>
      </c>
      <c r="D21" s="275"/>
      <c r="E21" s="275">
        <f>AVERAGE(E5:E18)</f>
        <v>1.575</v>
      </c>
      <c r="F21" s="275"/>
      <c r="G21" s="275"/>
      <c r="H21" s="274"/>
      <c r="I21" s="275">
        <f>I20/6</f>
        <v>0.5818333333333333</v>
      </c>
      <c r="J21" s="274"/>
    </row>
  </sheetData>
  <sheetProtection/>
  <mergeCells count="3">
    <mergeCell ref="H3:I3"/>
    <mergeCell ref="F3:G3"/>
    <mergeCell ref="D3:E3"/>
  </mergeCells>
  <printOptions/>
  <pageMargins left="0.75" right="0.75" top="1" bottom="1" header="0.5" footer="0.5"/>
  <pageSetup horizontalDpi="600" verticalDpi="600" orientation="portrait" paperSize="9" scale="67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75"/>
  <sheetViews>
    <sheetView view="pageLayout" zoomScale="150" zoomScaleSheetLayoutView="70" zoomScalePageLayoutView="150" workbookViewId="0" topLeftCell="A46">
      <selection activeCell="C61" sqref="C61"/>
    </sheetView>
  </sheetViews>
  <sheetFormatPr defaultColWidth="9.140625" defaultRowHeight="12.75"/>
  <cols>
    <col min="1" max="1" width="4.7109375" style="280" customWidth="1"/>
    <col min="2" max="2" width="11.00390625" style="280" customWidth="1"/>
    <col min="3" max="3" width="51.00390625" style="280" customWidth="1"/>
    <col min="4" max="4" width="15.421875" style="280" customWidth="1"/>
    <col min="5" max="5" width="16.7109375" style="281" customWidth="1"/>
    <col min="6" max="6" width="24.00390625" style="280" customWidth="1"/>
    <col min="7" max="7" width="12.28125" style="280" customWidth="1"/>
    <col min="8" max="8" width="11.421875" style="280" customWidth="1"/>
    <col min="9" max="9" width="11.8515625" style="280" customWidth="1"/>
    <col min="10" max="10" width="13.7109375" style="280" customWidth="1"/>
    <col min="11" max="11" width="12.421875" style="280" customWidth="1"/>
    <col min="12" max="12" width="14.28125" style="280" customWidth="1"/>
    <col min="13" max="16384" width="9.140625" style="280" customWidth="1"/>
  </cols>
  <sheetData>
    <row r="1" spans="1:8" ht="18">
      <c r="A1" s="413"/>
      <c r="B1" s="413"/>
      <c r="C1" s="413"/>
      <c r="D1" s="413"/>
      <c r="E1" s="413"/>
      <c r="F1" s="413"/>
      <c r="G1" s="297"/>
      <c r="H1" s="297"/>
    </row>
    <row r="2" spans="1:19" ht="18">
      <c r="A2" s="413" t="s">
        <v>326</v>
      </c>
      <c r="B2" s="413"/>
      <c r="C2" s="413"/>
      <c r="D2" s="413"/>
      <c r="E2" s="413"/>
      <c r="F2" s="413"/>
      <c r="G2" s="297"/>
      <c r="H2" s="297"/>
      <c r="K2" s="282"/>
      <c r="L2" s="282"/>
      <c r="M2" s="282"/>
      <c r="N2" s="282"/>
      <c r="O2" s="282"/>
      <c r="P2" s="282"/>
      <c r="Q2" s="282"/>
      <c r="R2" s="282"/>
      <c r="S2" s="282"/>
    </row>
    <row r="3" spans="1:19" ht="18.75" thickBot="1">
      <c r="A3" s="297"/>
      <c r="B3" s="297"/>
      <c r="C3" s="297"/>
      <c r="D3" s="297"/>
      <c r="E3" s="299"/>
      <c r="F3" s="331"/>
      <c r="G3" s="297"/>
      <c r="H3" s="331"/>
      <c r="I3" s="283"/>
      <c r="L3" s="282"/>
      <c r="M3" s="282"/>
      <c r="N3" s="282"/>
      <c r="O3" s="282"/>
      <c r="P3" s="282"/>
      <c r="Q3" s="282"/>
      <c r="R3" s="282"/>
      <c r="S3" s="282"/>
    </row>
    <row r="4" spans="1:19" ht="18">
      <c r="A4" s="297"/>
      <c r="B4" s="414" t="s">
        <v>257</v>
      </c>
      <c r="C4" s="415"/>
      <c r="D4" s="415"/>
      <c r="E4" s="416"/>
      <c r="F4" s="297"/>
      <c r="G4" s="297"/>
      <c r="H4" s="297"/>
      <c r="L4" s="282"/>
      <c r="M4" s="282"/>
      <c r="N4" s="282"/>
      <c r="O4" s="282"/>
      <c r="P4" s="282"/>
      <c r="Q4" s="282"/>
      <c r="R4" s="282"/>
      <c r="S4" s="282"/>
    </row>
    <row r="5" spans="1:19" ht="0.75" customHeight="1">
      <c r="A5" s="297"/>
      <c r="B5" s="417"/>
      <c r="C5" s="413"/>
      <c r="D5" s="413"/>
      <c r="E5" s="418"/>
      <c r="F5" s="297"/>
      <c r="G5" s="297"/>
      <c r="H5" s="297"/>
      <c r="L5" s="282"/>
      <c r="M5" s="282"/>
      <c r="N5" s="282"/>
      <c r="O5" s="282"/>
      <c r="P5" s="282"/>
      <c r="Q5" s="282"/>
      <c r="R5" s="282"/>
      <c r="S5" s="282"/>
    </row>
    <row r="6" spans="1:19" ht="18.75" thickBot="1">
      <c r="A6" s="297"/>
      <c r="B6" s="419" t="s">
        <v>321</v>
      </c>
      <c r="C6" s="420"/>
      <c r="D6" s="420"/>
      <c r="E6" s="421"/>
      <c r="F6" s="297"/>
      <c r="G6" s="297"/>
      <c r="H6" s="297"/>
      <c r="J6" s="282"/>
      <c r="K6" s="282"/>
      <c r="L6" s="282"/>
      <c r="M6" s="282"/>
      <c r="N6" s="282"/>
      <c r="O6" s="282"/>
      <c r="P6" s="282"/>
      <c r="Q6" s="282"/>
      <c r="R6" s="282"/>
      <c r="S6" s="282"/>
    </row>
    <row r="7" spans="1:19" ht="20.25">
      <c r="A7" s="331"/>
      <c r="B7" s="331"/>
      <c r="C7" s="422" t="s">
        <v>258</v>
      </c>
      <c r="D7" s="422"/>
      <c r="E7" s="422"/>
      <c r="F7" s="422"/>
      <c r="G7" s="422"/>
      <c r="H7" s="422"/>
      <c r="I7" s="283"/>
      <c r="J7" s="284"/>
      <c r="K7" s="282"/>
      <c r="L7" s="282"/>
      <c r="M7" s="282"/>
      <c r="N7" s="282"/>
      <c r="O7" s="282"/>
      <c r="P7" s="282"/>
      <c r="Q7" s="282"/>
      <c r="R7" s="282"/>
      <c r="S7" s="282"/>
    </row>
    <row r="8" spans="1:19" ht="20.25" customHeight="1">
      <c r="A8" s="331" t="s">
        <v>294</v>
      </c>
      <c r="B8" s="331"/>
      <c r="C8" s="331"/>
      <c r="D8" s="331"/>
      <c r="E8" s="331"/>
      <c r="F8" s="331"/>
      <c r="G8" s="126"/>
      <c r="H8" s="126"/>
      <c r="I8" s="283"/>
      <c r="J8" s="284"/>
      <c r="K8" s="282"/>
      <c r="L8" s="282"/>
      <c r="M8" s="282"/>
      <c r="N8" s="282"/>
      <c r="O8" s="282"/>
      <c r="P8" s="282"/>
      <c r="Q8" s="282"/>
      <c r="R8" s="282"/>
      <c r="S8" s="282"/>
    </row>
    <row r="9" spans="1:19" ht="20.25" customHeight="1">
      <c r="A9" s="331" t="s">
        <v>322</v>
      </c>
      <c r="B9" s="331"/>
      <c r="C9" s="338"/>
      <c r="D9" s="331"/>
      <c r="E9" s="331"/>
      <c r="F9" s="331"/>
      <c r="G9" s="331"/>
      <c r="H9" s="331"/>
      <c r="I9" s="283"/>
      <c r="J9" s="284"/>
      <c r="K9" s="282"/>
      <c r="L9" s="282"/>
      <c r="M9" s="282"/>
      <c r="N9" s="282"/>
      <c r="O9" s="282"/>
      <c r="P9" s="282"/>
      <c r="Q9" s="282"/>
      <c r="R9" s="282"/>
      <c r="S9" s="282"/>
    </row>
    <row r="10" spans="1:19" ht="24.75" customHeight="1">
      <c r="A10" s="331"/>
      <c r="B10" s="289"/>
      <c r="C10" s="331"/>
      <c r="D10" s="331"/>
      <c r="E10" s="331"/>
      <c r="F10" s="331"/>
      <c r="G10" s="331"/>
      <c r="H10" s="331"/>
      <c r="J10" s="282"/>
      <c r="K10" s="282"/>
      <c r="L10" s="282"/>
      <c r="M10" s="282"/>
      <c r="N10" s="282"/>
      <c r="O10" s="282"/>
      <c r="P10" s="282"/>
      <c r="Q10" s="282"/>
      <c r="R10" s="282"/>
      <c r="S10" s="282"/>
    </row>
    <row r="11" spans="1:19" ht="5.25" customHeight="1" hidden="1">
      <c r="A11" s="331"/>
      <c r="B11" s="331"/>
      <c r="C11" s="331"/>
      <c r="D11" s="331"/>
      <c r="E11" s="331"/>
      <c r="F11" s="331"/>
      <c r="G11" s="331"/>
      <c r="H11" s="331"/>
      <c r="I11" s="412"/>
      <c r="J11" s="412"/>
      <c r="K11" s="285"/>
      <c r="L11" s="282"/>
      <c r="M11" s="282"/>
      <c r="N11" s="282"/>
      <c r="O11" s="282"/>
      <c r="P11" s="282"/>
      <c r="Q11" s="282"/>
      <c r="R11" s="282"/>
      <c r="S11" s="282"/>
    </row>
    <row r="12" spans="1:19" ht="0.75" customHeight="1" hidden="1">
      <c r="A12" s="413"/>
      <c r="B12" s="413"/>
      <c r="C12" s="289"/>
      <c r="D12" s="332"/>
      <c r="E12" s="274"/>
      <c r="F12" s="274"/>
      <c r="G12" s="274"/>
      <c r="H12" s="274"/>
      <c r="I12" s="274"/>
      <c r="J12" s="274"/>
      <c r="K12" s="286"/>
      <c r="L12" s="287"/>
      <c r="M12" s="282"/>
      <c r="N12" s="282"/>
      <c r="O12" s="282"/>
      <c r="P12" s="282"/>
      <c r="Q12" s="282"/>
      <c r="R12" s="282"/>
      <c r="S12" s="282"/>
    </row>
    <row r="13" spans="1:19" ht="52.5" customHeight="1">
      <c r="A13" s="288" t="s">
        <v>304</v>
      </c>
      <c r="B13" s="333" t="s">
        <v>259</v>
      </c>
      <c r="C13" s="333" t="s">
        <v>260</v>
      </c>
      <c r="D13" s="333" t="s">
        <v>300</v>
      </c>
      <c r="E13" s="333" t="s">
        <v>261</v>
      </c>
      <c r="F13" s="333" t="s">
        <v>262</v>
      </c>
      <c r="G13" s="326"/>
      <c r="H13" s="326"/>
      <c r="I13" s="326"/>
      <c r="J13" s="326"/>
      <c r="K13" s="289"/>
      <c r="L13" s="290"/>
      <c r="M13" s="282"/>
      <c r="N13" s="282"/>
      <c r="O13" s="282"/>
      <c r="P13" s="282"/>
      <c r="Q13" s="282"/>
      <c r="R13" s="282"/>
      <c r="S13" s="282"/>
    </row>
    <row r="14" spans="1:19" ht="21" customHeight="1">
      <c r="A14" s="288" t="s">
        <v>263</v>
      </c>
      <c r="B14" s="291">
        <v>32211</v>
      </c>
      <c r="C14" s="292" t="s">
        <v>231</v>
      </c>
      <c r="D14" s="340">
        <v>10000</v>
      </c>
      <c r="E14" s="341">
        <f>D14/1.25</f>
        <v>8000</v>
      </c>
      <c r="F14" s="336" t="s">
        <v>301</v>
      </c>
      <c r="G14" s="334"/>
      <c r="H14" s="325"/>
      <c r="I14" s="327"/>
      <c r="J14" s="325"/>
      <c r="K14" s="325"/>
      <c r="S14" s="282"/>
    </row>
    <row r="15" spans="1:19" ht="21" customHeight="1">
      <c r="A15" s="288" t="s">
        <v>48</v>
      </c>
      <c r="B15" s="291">
        <v>32212</v>
      </c>
      <c r="C15" s="292" t="s">
        <v>309</v>
      </c>
      <c r="D15" s="340">
        <v>4000</v>
      </c>
      <c r="E15" s="341">
        <f>D15/1.25</f>
        <v>3200</v>
      </c>
      <c r="F15" s="336" t="s">
        <v>301</v>
      </c>
      <c r="G15" s="334"/>
      <c r="H15" s="325"/>
      <c r="I15" s="327"/>
      <c r="J15" s="325"/>
      <c r="K15" s="325"/>
      <c r="S15" s="282"/>
    </row>
    <row r="16" spans="1:19" ht="16.5" customHeight="1">
      <c r="A16" s="288" t="s">
        <v>50</v>
      </c>
      <c r="B16" s="291">
        <v>32214</v>
      </c>
      <c r="C16" s="292" t="s">
        <v>232</v>
      </c>
      <c r="D16" s="340">
        <v>8238</v>
      </c>
      <c r="E16" s="341">
        <f>D16/1.25</f>
        <v>6590.4</v>
      </c>
      <c r="F16" s="336" t="s">
        <v>301</v>
      </c>
      <c r="G16" s="327"/>
      <c r="H16" s="325"/>
      <c r="I16" s="327"/>
      <c r="J16" s="325"/>
      <c r="K16" s="325"/>
      <c r="S16" s="282"/>
    </row>
    <row r="17" spans="1:19" ht="16.5" customHeight="1">
      <c r="A17" s="288" t="s">
        <v>264</v>
      </c>
      <c r="B17" s="291">
        <v>32219</v>
      </c>
      <c r="C17" s="292" t="s">
        <v>308</v>
      </c>
      <c r="D17" s="340">
        <v>4500</v>
      </c>
      <c r="E17" s="341">
        <f aca="true" t="shared" si="0" ref="E17:E53">D17/1.25</f>
        <v>3600</v>
      </c>
      <c r="F17" s="336" t="s">
        <v>301</v>
      </c>
      <c r="G17" s="327"/>
      <c r="H17" s="325"/>
      <c r="I17" s="327"/>
      <c r="J17" s="325"/>
      <c r="K17" s="325"/>
      <c r="S17" s="282"/>
    </row>
    <row r="18" spans="1:19" ht="16.5" customHeight="1">
      <c r="A18" s="288" t="s">
        <v>265</v>
      </c>
      <c r="B18" s="291">
        <v>32211</v>
      </c>
      <c r="C18" s="292" t="s">
        <v>231</v>
      </c>
      <c r="D18" s="340">
        <v>11000</v>
      </c>
      <c r="E18" s="341">
        <f t="shared" si="0"/>
        <v>8800</v>
      </c>
      <c r="F18" s="336" t="s">
        <v>302</v>
      </c>
      <c r="G18" s="327"/>
      <c r="H18" s="325"/>
      <c r="I18" s="327"/>
      <c r="J18" s="325"/>
      <c r="K18" s="325"/>
      <c r="S18" s="282"/>
    </row>
    <row r="19" spans="1:19" ht="16.5" customHeight="1">
      <c r="A19" s="288" t="s">
        <v>266</v>
      </c>
      <c r="B19" s="291">
        <v>32231</v>
      </c>
      <c r="C19" s="292" t="s">
        <v>233</v>
      </c>
      <c r="D19" s="340">
        <v>33000</v>
      </c>
      <c r="E19" s="341">
        <f t="shared" si="0"/>
        <v>26400</v>
      </c>
      <c r="F19" s="336" t="s">
        <v>303</v>
      </c>
      <c r="G19" s="328"/>
      <c r="H19" s="325"/>
      <c r="I19" s="328"/>
      <c r="J19" s="325"/>
      <c r="K19" s="325"/>
      <c r="S19" s="282"/>
    </row>
    <row r="20" spans="1:19" ht="16.5" customHeight="1">
      <c r="A20" s="288" t="s">
        <v>267</v>
      </c>
      <c r="B20" s="291">
        <v>32233</v>
      </c>
      <c r="C20" s="292" t="s">
        <v>305</v>
      </c>
      <c r="D20" s="340">
        <v>20000</v>
      </c>
      <c r="E20" s="341">
        <f t="shared" si="0"/>
        <v>16000</v>
      </c>
      <c r="F20" s="336" t="s">
        <v>303</v>
      </c>
      <c r="G20" s="328"/>
      <c r="H20" s="325"/>
      <c r="I20" s="328"/>
      <c r="J20" s="325"/>
      <c r="K20" s="325"/>
      <c r="S20" s="282"/>
    </row>
    <row r="21" spans="1:19" ht="16.5" customHeight="1">
      <c r="A21" s="288" t="s">
        <v>268</v>
      </c>
      <c r="B21" s="291">
        <v>32234</v>
      </c>
      <c r="C21" s="292" t="s">
        <v>234</v>
      </c>
      <c r="D21" s="340">
        <v>101725</v>
      </c>
      <c r="E21" s="341">
        <f t="shared" si="0"/>
        <v>81380</v>
      </c>
      <c r="F21" s="336" t="s">
        <v>302</v>
      </c>
      <c r="G21" s="328"/>
      <c r="H21" s="325"/>
      <c r="I21" s="328"/>
      <c r="J21" s="325"/>
      <c r="K21" s="325"/>
      <c r="M21" s="282"/>
      <c r="N21" s="282"/>
      <c r="O21" s="282"/>
      <c r="P21" s="282"/>
      <c r="Q21" s="282"/>
      <c r="R21" s="282"/>
      <c r="S21" s="293"/>
    </row>
    <row r="22" spans="1:19" ht="16.5" customHeight="1">
      <c r="A22" s="288" t="s">
        <v>269</v>
      </c>
      <c r="B22" s="291">
        <v>32241</v>
      </c>
      <c r="C22" s="292" t="s">
        <v>295</v>
      </c>
      <c r="D22" s="340">
        <v>5000</v>
      </c>
      <c r="E22" s="341">
        <f t="shared" si="0"/>
        <v>4000</v>
      </c>
      <c r="F22" s="336" t="s">
        <v>301</v>
      </c>
      <c r="G22" s="325"/>
      <c r="H22" s="325"/>
      <c r="I22" s="325"/>
      <c r="J22" s="325"/>
      <c r="K22" s="325"/>
      <c r="M22" s="282"/>
      <c r="N22" s="282"/>
      <c r="O22" s="282"/>
      <c r="P22" s="282"/>
      <c r="Q22" s="282"/>
      <c r="R22" s="282"/>
      <c r="S22" s="293"/>
    </row>
    <row r="23" spans="1:19" ht="16.5" customHeight="1">
      <c r="A23" s="288" t="s">
        <v>270</v>
      </c>
      <c r="B23" s="291">
        <v>32242</v>
      </c>
      <c r="C23" s="292" t="s">
        <v>296</v>
      </c>
      <c r="D23" s="340">
        <v>4000</v>
      </c>
      <c r="E23" s="341">
        <f t="shared" si="0"/>
        <v>3200</v>
      </c>
      <c r="F23" s="336" t="s">
        <v>301</v>
      </c>
      <c r="G23" s="325"/>
      <c r="H23" s="325"/>
      <c r="I23" s="325"/>
      <c r="J23" s="325"/>
      <c r="K23" s="325"/>
      <c r="M23" s="282"/>
      <c r="N23" s="282"/>
      <c r="O23" s="282"/>
      <c r="P23" s="282"/>
      <c r="Q23" s="282"/>
      <c r="R23" s="282"/>
      <c r="S23" s="293"/>
    </row>
    <row r="24" spans="1:19" ht="16.5" customHeight="1">
      <c r="A24" s="288" t="s">
        <v>271</v>
      </c>
      <c r="B24" s="291">
        <v>32251</v>
      </c>
      <c r="C24" s="294" t="s">
        <v>235</v>
      </c>
      <c r="D24" s="340">
        <v>15000</v>
      </c>
      <c r="E24" s="341">
        <f t="shared" si="0"/>
        <v>12000</v>
      </c>
      <c r="F24" s="336" t="s">
        <v>301</v>
      </c>
      <c r="G24" s="329"/>
      <c r="H24" s="325"/>
      <c r="I24" s="329"/>
      <c r="J24" s="325"/>
      <c r="K24" s="325"/>
      <c r="S24" s="293"/>
    </row>
    <row r="25" spans="1:19" ht="16.5" customHeight="1">
      <c r="A25" s="288" t="s">
        <v>272</v>
      </c>
      <c r="B25" s="291">
        <v>32311</v>
      </c>
      <c r="C25" s="292" t="s">
        <v>156</v>
      </c>
      <c r="D25" s="340">
        <v>18000</v>
      </c>
      <c r="E25" s="341">
        <f t="shared" si="0"/>
        <v>14400</v>
      </c>
      <c r="F25" s="336" t="s">
        <v>301</v>
      </c>
      <c r="G25" s="329"/>
      <c r="H25" s="325"/>
      <c r="I25" s="329"/>
      <c r="J25" s="325"/>
      <c r="K25" s="325"/>
      <c r="S25" s="293"/>
    </row>
    <row r="26" spans="1:19" ht="16.5" customHeight="1">
      <c r="A26" s="288" t="s">
        <v>283</v>
      </c>
      <c r="B26" s="291">
        <v>32313</v>
      </c>
      <c r="C26" s="292" t="s">
        <v>236</v>
      </c>
      <c r="D26" s="340">
        <v>1600</v>
      </c>
      <c r="E26" s="341">
        <f t="shared" si="0"/>
        <v>1280</v>
      </c>
      <c r="F26" s="336" t="s">
        <v>301</v>
      </c>
      <c r="G26" s="329"/>
      <c r="H26" s="325"/>
      <c r="I26" s="329"/>
      <c r="J26" s="325"/>
      <c r="K26" s="325"/>
      <c r="S26" s="293"/>
    </row>
    <row r="27" spans="1:19" ht="16.5" customHeight="1">
      <c r="A27" s="288" t="s">
        <v>284</v>
      </c>
      <c r="B27" s="291">
        <v>32321</v>
      </c>
      <c r="C27" s="292" t="s">
        <v>307</v>
      </c>
      <c r="D27" s="340">
        <v>500</v>
      </c>
      <c r="E27" s="341">
        <f t="shared" si="0"/>
        <v>400</v>
      </c>
      <c r="F27" s="336" t="s">
        <v>301</v>
      </c>
      <c r="G27" s="325"/>
      <c r="H27" s="325"/>
      <c r="I27" s="325"/>
      <c r="J27" s="325"/>
      <c r="K27" s="325"/>
      <c r="M27" s="282"/>
      <c r="N27" s="282"/>
      <c r="O27" s="282"/>
      <c r="P27" s="282"/>
      <c r="Q27" s="282"/>
      <c r="R27" s="282"/>
      <c r="S27" s="293"/>
    </row>
    <row r="28" spans="1:19" ht="16.5" customHeight="1">
      <c r="A28" s="288" t="s">
        <v>285</v>
      </c>
      <c r="B28" s="291">
        <v>32322</v>
      </c>
      <c r="C28" s="292" t="s">
        <v>297</v>
      </c>
      <c r="D28" s="340">
        <v>5000</v>
      </c>
      <c r="E28" s="341">
        <f t="shared" si="0"/>
        <v>4000</v>
      </c>
      <c r="F28" s="336" t="s">
        <v>301</v>
      </c>
      <c r="G28" s="325"/>
      <c r="H28" s="325"/>
      <c r="I28" s="325"/>
      <c r="J28" s="325"/>
      <c r="K28" s="325"/>
      <c r="M28" s="282"/>
      <c r="N28" s="282"/>
      <c r="O28" s="282"/>
      <c r="P28" s="282"/>
      <c r="Q28" s="282"/>
      <c r="R28" s="282"/>
      <c r="S28" s="293"/>
    </row>
    <row r="29" spans="1:19" ht="16.5" customHeight="1">
      <c r="A29" s="288" t="s">
        <v>286</v>
      </c>
      <c r="B29" s="291">
        <v>32341</v>
      </c>
      <c r="C29" s="292" t="s">
        <v>237</v>
      </c>
      <c r="D29" s="340">
        <v>6000</v>
      </c>
      <c r="E29" s="341">
        <f t="shared" si="0"/>
        <v>4800</v>
      </c>
      <c r="F29" s="336" t="s">
        <v>301</v>
      </c>
      <c r="G29" s="329"/>
      <c r="H29" s="325"/>
      <c r="I29" s="329"/>
      <c r="J29" s="325"/>
      <c r="K29" s="325"/>
      <c r="M29" s="282"/>
      <c r="N29" s="282"/>
      <c r="O29" s="282"/>
      <c r="P29" s="282"/>
      <c r="Q29" s="282"/>
      <c r="R29" s="282"/>
      <c r="S29" s="293"/>
    </row>
    <row r="30" spans="1:19" ht="16.5" customHeight="1">
      <c r="A30" s="288" t="s">
        <v>287</v>
      </c>
      <c r="B30" s="291">
        <v>32342</v>
      </c>
      <c r="C30" s="292" t="s">
        <v>238</v>
      </c>
      <c r="D30" s="340">
        <v>5500</v>
      </c>
      <c r="E30" s="341">
        <f t="shared" si="0"/>
        <v>4400</v>
      </c>
      <c r="F30" s="336" t="s">
        <v>301</v>
      </c>
      <c r="G30" s="329"/>
      <c r="H30" s="325"/>
      <c r="I30" s="329"/>
      <c r="J30" s="325"/>
      <c r="K30" s="325"/>
      <c r="M30" s="282"/>
      <c r="N30" s="282"/>
      <c r="O30" s="282"/>
      <c r="P30" s="282"/>
      <c r="Q30" s="282"/>
      <c r="R30" s="282"/>
      <c r="S30" s="293"/>
    </row>
    <row r="31" spans="1:19" ht="16.5" customHeight="1">
      <c r="A31" s="288" t="s">
        <v>288</v>
      </c>
      <c r="B31" s="291">
        <v>32343</v>
      </c>
      <c r="C31" s="292" t="s">
        <v>239</v>
      </c>
      <c r="D31" s="340">
        <v>7000</v>
      </c>
      <c r="E31" s="341">
        <f t="shared" si="0"/>
        <v>5600</v>
      </c>
      <c r="F31" s="336" t="s">
        <v>301</v>
      </c>
      <c r="G31" s="329"/>
      <c r="H31" s="325"/>
      <c r="I31" s="329"/>
      <c r="J31" s="325"/>
      <c r="K31" s="325"/>
      <c r="M31" s="282"/>
      <c r="N31" s="282"/>
      <c r="O31" s="282"/>
      <c r="P31" s="282"/>
      <c r="Q31" s="282"/>
      <c r="R31" s="282"/>
      <c r="S31" s="293"/>
    </row>
    <row r="32" spans="1:19" ht="16.5" customHeight="1">
      <c r="A32" s="288" t="s">
        <v>289</v>
      </c>
      <c r="B32" s="291">
        <v>32344</v>
      </c>
      <c r="C32" s="292" t="s">
        <v>310</v>
      </c>
      <c r="D32" s="340">
        <v>1500</v>
      </c>
      <c r="E32" s="341">
        <f t="shared" si="0"/>
        <v>1200</v>
      </c>
      <c r="F32" s="336" t="s">
        <v>301</v>
      </c>
      <c r="G32" s="329"/>
      <c r="H32" s="325"/>
      <c r="I32" s="329"/>
      <c r="J32" s="325"/>
      <c r="K32" s="325"/>
      <c r="M32" s="282"/>
      <c r="N32" s="282"/>
      <c r="O32" s="282"/>
      <c r="P32" s="282"/>
      <c r="Q32" s="282"/>
      <c r="R32" s="282"/>
      <c r="S32" s="293"/>
    </row>
    <row r="33" spans="1:19" ht="16.5" customHeight="1">
      <c r="A33" s="288" t="s">
        <v>290</v>
      </c>
      <c r="B33" s="291">
        <v>32349</v>
      </c>
      <c r="C33" s="292" t="s">
        <v>164</v>
      </c>
      <c r="D33" s="340">
        <v>7000</v>
      </c>
      <c r="E33" s="341">
        <f t="shared" si="0"/>
        <v>5600</v>
      </c>
      <c r="F33" s="336" t="s">
        <v>302</v>
      </c>
      <c r="G33" s="329"/>
      <c r="H33" s="325"/>
      <c r="I33" s="329"/>
      <c r="J33" s="325"/>
      <c r="K33" s="325"/>
      <c r="M33" s="282"/>
      <c r="N33" s="282"/>
      <c r="O33" s="282"/>
      <c r="P33" s="282"/>
      <c r="Q33" s="282"/>
      <c r="R33" s="282"/>
      <c r="S33" s="293"/>
    </row>
    <row r="34" spans="1:19" ht="16.5" customHeight="1">
      <c r="A34" s="288" t="s">
        <v>273</v>
      </c>
      <c r="B34" s="291">
        <v>32361</v>
      </c>
      <c r="C34" s="295" t="s">
        <v>240</v>
      </c>
      <c r="D34" s="340">
        <v>1100</v>
      </c>
      <c r="E34" s="341">
        <f t="shared" si="0"/>
        <v>880</v>
      </c>
      <c r="F34" s="336" t="s">
        <v>301</v>
      </c>
      <c r="G34" s="329"/>
      <c r="H34" s="325"/>
      <c r="I34" s="329"/>
      <c r="J34" s="325"/>
      <c r="K34" s="325"/>
      <c r="M34" s="282"/>
      <c r="N34" s="282"/>
      <c r="O34" s="282"/>
      <c r="P34" s="282"/>
      <c r="Q34" s="282"/>
      <c r="R34" s="282"/>
      <c r="S34" s="293"/>
    </row>
    <row r="35" spans="1:19" ht="16.5" customHeight="1">
      <c r="A35" s="288" t="s">
        <v>274</v>
      </c>
      <c r="B35" s="291">
        <v>32361</v>
      </c>
      <c r="C35" s="295" t="s">
        <v>240</v>
      </c>
      <c r="D35" s="340">
        <v>13381</v>
      </c>
      <c r="E35" s="341">
        <f t="shared" si="0"/>
        <v>10704.8</v>
      </c>
      <c r="F35" s="336" t="s">
        <v>302</v>
      </c>
      <c r="G35" s="329"/>
      <c r="H35" s="325"/>
      <c r="I35" s="329"/>
      <c r="J35" s="325"/>
      <c r="K35" s="325"/>
      <c r="M35" s="282"/>
      <c r="N35" s="282"/>
      <c r="O35" s="282"/>
      <c r="P35" s="282"/>
      <c r="Q35" s="282"/>
      <c r="R35" s="282"/>
      <c r="S35" s="293"/>
    </row>
    <row r="36" spans="1:19" ht="16.5" customHeight="1">
      <c r="A36" s="288" t="s">
        <v>291</v>
      </c>
      <c r="B36" s="291">
        <v>32363</v>
      </c>
      <c r="C36" s="292" t="s">
        <v>298</v>
      </c>
      <c r="D36" s="340">
        <v>1000</v>
      </c>
      <c r="E36" s="341">
        <f t="shared" si="0"/>
        <v>800</v>
      </c>
      <c r="F36" s="336" t="s">
        <v>301</v>
      </c>
      <c r="G36" s="329"/>
      <c r="H36" s="325"/>
      <c r="I36" s="329"/>
      <c r="J36" s="325"/>
      <c r="K36" s="325"/>
      <c r="M36" s="282"/>
      <c r="N36" s="282"/>
      <c r="O36" s="282"/>
      <c r="P36" s="282"/>
      <c r="Q36" s="282"/>
      <c r="R36" s="282"/>
      <c r="S36" s="293"/>
    </row>
    <row r="37" spans="1:19" ht="16.5" customHeight="1">
      <c r="A37" s="288" t="s">
        <v>275</v>
      </c>
      <c r="B37" s="291">
        <v>32375</v>
      </c>
      <c r="C37" s="292" t="s">
        <v>306</v>
      </c>
      <c r="D37" s="340">
        <v>500</v>
      </c>
      <c r="E37" s="341">
        <f t="shared" si="0"/>
        <v>400</v>
      </c>
      <c r="F37" s="336" t="s">
        <v>301</v>
      </c>
      <c r="G37" s="329"/>
      <c r="H37" s="325"/>
      <c r="I37" s="329"/>
      <c r="J37" s="325"/>
      <c r="K37" s="325"/>
      <c r="M37" s="282"/>
      <c r="N37" s="282"/>
      <c r="O37" s="282"/>
      <c r="P37" s="282"/>
      <c r="Q37" s="282"/>
      <c r="R37" s="282"/>
      <c r="S37" s="293"/>
    </row>
    <row r="38" spans="1:19" ht="16.5" customHeight="1">
      <c r="A38" s="288" t="s">
        <v>292</v>
      </c>
      <c r="B38" s="291">
        <v>32379</v>
      </c>
      <c r="C38" s="292" t="s">
        <v>241</v>
      </c>
      <c r="D38" s="340">
        <v>11000</v>
      </c>
      <c r="E38" s="341">
        <f t="shared" si="0"/>
        <v>8800</v>
      </c>
      <c r="F38" s="336" t="s">
        <v>301</v>
      </c>
      <c r="G38" s="299"/>
      <c r="H38" s="325"/>
      <c r="I38" s="299"/>
      <c r="J38" s="325"/>
      <c r="K38" s="325"/>
      <c r="M38" s="282"/>
      <c r="N38" s="282"/>
      <c r="O38" s="282"/>
      <c r="P38" s="282"/>
      <c r="Q38" s="282"/>
      <c r="R38" s="282"/>
      <c r="S38" s="293"/>
    </row>
    <row r="39" spans="1:19" ht="16.5" customHeight="1">
      <c r="A39" s="288" t="s">
        <v>293</v>
      </c>
      <c r="B39" s="291">
        <v>32391</v>
      </c>
      <c r="C39" s="292" t="s">
        <v>311</v>
      </c>
      <c r="D39" s="340">
        <v>2800</v>
      </c>
      <c r="E39" s="341">
        <f t="shared" si="0"/>
        <v>2240</v>
      </c>
      <c r="F39" s="336" t="s">
        <v>301</v>
      </c>
      <c r="G39" s="299"/>
      <c r="H39" s="325"/>
      <c r="I39" s="299"/>
      <c r="J39" s="325"/>
      <c r="K39" s="325"/>
      <c r="M39" s="282"/>
      <c r="N39" s="282"/>
      <c r="O39" s="282"/>
      <c r="P39" s="282"/>
      <c r="Q39" s="282"/>
      <c r="R39" s="282"/>
      <c r="S39" s="293"/>
    </row>
    <row r="40" spans="1:19" ht="16.5" customHeight="1">
      <c r="A40" s="288" t="s">
        <v>276</v>
      </c>
      <c r="B40" s="291">
        <v>32392</v>
      </c>
      <c r="C40" s="292" t="s">
        <v>323</v>
      </c>
      <c r="D40" s="340">
        <v>1500</v>
      </c>
      <c r="E40" s="341">
        <f t="shared" si="0"/>
        <v>1200</v>
      </c>
      <c r="F40" s="336" t="s">
        <v>301</v>
      </c>
      <c r="G40" s="299"/>
      <c r="H40" s="325"/>
      <c r="I40" s="299"/>
      <c r="J40" s="325"/>
      <c r="K40" s="325"/>
      <c r="M40" s="282"/>
      <c r="N40" s="282"/>
      <c r="O40" s="282"/>
      <c r="P40" s="282"/>
      <c r="Q40" s="282"/>
      <c r="R40" s="282"/>
      <c r="S40" s="293"/>
    </row>
    <row r="41" spans="1:19" ht="16.5" customHeight="1">
      <c r="A41" s="288" t="s">
        <v>277</v>
      </c>
      <c r="B41" s="291">
        <v>32399</v>
      </c>
      <c r="C41" s="292" t="s">
        <v>169</v>
      </c>
      <c r="D41" s="340">
        <v>700</v>
      </c>
      <c r="E41" s="341">
        <f t="shared" si="0"/>
        <v>560</v>
      </c>
      <c r="F41" s="336" t="s">
        <v>301</v>
      </c>
      <c r="G41" s="299"/>
      <c r="H41" s="325"/>
      <c r="I41" s="299"/>
      <c r="J41" s="325"/>
      <c r="K41" s="325"/>
      <c r="M41" s="282"/>
      <c r="N41" s="293"/>
      <c r="O41" s="293"/>
      <c r="P41" s="282"/>
      <c r="Q41" s="282"/>
      <c r="R41" s="282"/>
      <c r="S41" s="293"/>
    </row>
    <row r="42" spans="1:19" ht="16.5" customHeight="1">
      <c r="A42" s="288" t="s">
        <v>278</v>
      </c>
      <c r="B42" s="323">
        <v>32931</v>
      </c>
      <c r="C42" s="324" t="s">
        <v>96</v>
      </c>
      <c r="D42" s="340">
        <v>3000</v>
      </c>
      <c r="E42" s="341">
        <f t="shared" si="0"/>
        <v>2400</v>
      </c>
      <c r="F42" s="336" t="s">
        <v>301</v>
      </c>
      <c r="G42" s="330"/>
      <c r="H42" s="325"/>
      <c r="I42" s="330"/>
      <c r="J42" s="325"/>
      <c r="K42" s="325"/>
      <c r="M42" s="282"/>
      <c r="N42" s="282"/>
      <c r="O42" s="282"/>
      <c r="P42" s="282"/>
      <c r="Q42" s="282"/>
      <c r="R42" s="282"/>
      <c r="S42" s="293"/>
    </row>
    <row r="43" spans="1:19" ht="16.5" customHeight="1">
      <c r="A43" s="288" t="s">
        <v>279</v>
      </c>
      <c r="B43" s="291">
        <v>32941</v>
      </c>
      <c r="C43" s="292" t="s">
        <v>242</v>
      </c>
      <c r="D43" s="340">
        <v>1000</v>
      </c>
      <c r="E43" s="341">
        <f t="shared" si="0"/>
        <v>800</v>
      </c>
      <c r="F43" s="336" t="s">
        <v>301</v>
      </c>
      <c r="G43" s="299"/>
      <c r="H43" s="325"/>
      <c r="I43" s="299"/>
      <c r="J43" s="325"/>
      <c r="K43" s="325"/>
      <c r="M43" s="282"/>
      <c r="N43" s="282"/>
      <c r="O43" s="282"/>
      <c r="P43" s="282"/>
      <c r="Q43" s="282"/>
      <c r="R43" s="282"/>
      <c r="S43" s="293"/>
    </row>
    <row r="44" spans="1:19" ht="16.5" customHeight="1">
      <c r="A44" s="288" t="s">
        <v>280</v>
      </c>
      <c r="B44" s="291">
        <v>32953</v>
      </c>
      <c r="C44" s="292" t="s">
        <v>312</v>
      </c>
      <c r="D44" s="340">
        <v>1700</v>
      </c>
      <c r="E44" s="341">
        <f t="shared" si="0"/>
        <v>1360</v>
      </c>
      <c r="F44" s="336" t="s">
        <v>301</v>
      </c>
      <c r="G44" s="299"/>
      <c r="H44" s="325"/>
      <c r="I44" s="299"/>
      <c r="J44" s="325"/>
      <c r="K44" s="325"/>
      <c r="M44" s="282"/>
      <c r="N44" s="282"/>
      <c r="O44" s="282"/>
      <c r="P44" s="282"/>
      <c r="Q44" s="282"/>
      <c r="R44" s="282"/>
      <c r="S44" s="293"/>
    </row>
    <row r="45" spans="1:19" ht="16.5" customHeight="1">
      <c r="A45" s="288" t="s">
        <v>281</v>
      </c>
      <c r="B45" s="291">
        <v>32991</v>
      </c>
      <c r="C45" s="292" t="s">
        <v>313</v>
      </c>
      <c r="D45" s="340">
        <v>200</v>
      </c>
      <c r="E45" s="341">
        <f t="shared" si="0"/>
        <v>160</v>
      </c>
      <c r="F45" s="336" t="s">
        <v>301</v>
      </c>
      <c r="G45" s="299"/>
      <c r="H45" s="325"/>
      <c r="I45" s="299"/>
      <c r="J45" s="325"/>
      <c r="K45" s="325"/>
      <c r="M45" s="282"/>
      <c r="N45" s="282"/>
      <c r="O45" s="282"/>
      <c r="P45" s="282"/>
      <c r="Q45" s="282"/>
      <c r="R45" s="282"/>
      <c r="S45" s="293"/>
    </row>
    <row r="46" spans="1:19" ht="16.5" customHeight="1">
      <c r="A46" s="288" t="s">
        <v>315</v>
      </c>
      <c r="B46" s="291">
        <v>32999</v>
      </c>
      <c r="C46" s="292" t="s">
        <v>97</v>
      </c>
      <c r="D46" s="340">
        <v>1000</v>
      </c>
      <c r="E46" s="341">
        <f t="shared" si="0"/>
        <v>800</v>
      </c>
      <c r="F46" s="336" t="s">
        <v>301</v>
      </c>
      <c r="G46" s="299"/>
      <c r="H46" s="325"/>
      <c r="I46" s="299"/>
      <c r="J46" s="325"/>
      <c r="K46" s="325"/>
      <c r="M46" s="282"/>
      <c r="N46" s="282"/>
      <c r="O46" s="282"/>
      <c r="P46" s="282"/>
      <c r="Q46" s="282"/>
      <c r="R46" s="282"/>
      <c r="S46" s="293"/>
    </row>
    <row r="47" spans="1:19" ht="16.5" customHeight="1">
      <c r="A47" s="288" t="s">
        <v>316</v>
      </c>
      <c r="B47" s="291">
        <v>34312</v>
      </c>
      <c r="C47" s="294" t="s">
        <v>299</v>
      </c>
      <c r="D47" s="340">
        <v>1000</v>
      </c>
      <c r="E47" s="341">
        <f t="shared" si="0"/>
        <v>800</v>
      </c>
      <c r="F47" s="336" t="s">
        <v>301</v>
      </c>
      <c r="G47" s="299"/>
      <c r="H47" s="325"/>
      <c r="I47" s="299"/>
      <c r="J47" s="325"/>
      <c r="K47" s="325"/>
      <c r="M47" s="282"/>
      <c r="N47" s="282"/>
      <c r="O47" s="282"/>
      <c r="P47" s="282"/>
      <c r="Q47" s="282"/>
      <c r="R47" s="282"/>
      <c r="S47" s="293"/>
    </row>
    <row r="48" spans="1:19" ht="16.5" customHeight="1">
      <c r="A48" s="288" t="s">
        <v>317</v>
      </c>
      <c r="B48" s="291">
        <v>32321</v>
      </c>
      <c r="C48" s="294" t="s">
        <v>324</v>
      </c>
      <c r="D48" s="340">
        <v>100000</v>
      </c>
      <c r="E48" s="341">
        <f t="shared" si="0"/>
        <v>80000</v>
      </c>
      <c r="F48" s="336" t="s">
        <v>302</v>
      </c>
      <c r="G48" s="299"/>
      <c r="H48" s="325"/>
      <c r="I48" s="299"/>
      <c r="J48" s="325"/>
      <c r="K48" s="325"/>
      <c r="M48" s="282"/>
      <c r="N48" s="282"/>
      <c r="O48" s="282"/>
      <c r="P48" s="282"/>
      <c r="Q48" s="282"/>
      <c r="R48" s="282"/>
      <c r="S48" s="293"/>
    </row>
    <row r="49" spans="1:19" ht="16.5" customHeight="1">
      <c r="A49" s="288" t="s">
        <v>318</v>
      </c>
      <c r="B49" s="291">
        <v>32322</v>
      </c>
      <c r="C49" s="294" t="s">
        <v>325</v>
      </c>
      <c r="D49" s="340">
        <v>20000</v>
      </c>
      <c r="E49" s="341">
        <f t="shared" si="0"/>
        <v>16000</v>
      </c>
      <c r="F49" s="336" t="s">
        <v>302</v>
      </c>
      <c r="G49" s="299"/>
      <c r="H49" s="325"/>
      <c r="I49" s="299"/>
      <c r="J49" s="325"/>
      <c r="K49" s="325"/>
      <c r="M49" s="282"/>
      <c r="N49" s="282"/>
      <c r="O49" s="282"/>
      <c r="P49" s="282"/>
      <c r="Q49" s="282"/>
      <c r="R49" s="282"/>
      <c r="S49" s="293"/>
    </row>
    <row r="50" spans="1:19" ht="16.5" customHeight="1">
      <c r="A50" s="288" t="s">
        <v>319</v>
      </c>
      <c r="B50" s="291">
        <v>32319</v>
      </c>
      <c r="C50" s="292" t="s">
        <v>314</v>
      </c>
      <c r="D50" s="340">
        <v>63089</v>
      </c>
      <c r="E50" s="341">
        <f t="shared" si="0"/>
        <v>50471.2</v>
      </c>
      <c r="F50" s="336" t="s">
        <v>303</v>
      </c>
      <c r="G50" s="327"/>
      <c r="H50" s="325"/>
      <c r="I50" s="327"/>
      <c r="J50" s="325"/>
      <c r="K50" s="325"/>
      <c r="M50" s="282"/>
      <c r="N50" s="282"/>
      <c r="O50" s="282"/>
      <c r="P50" s="282"/>
      <c r="Q50" s="282"/>
      <c r="R50" s="282"/>
      <c r="S50" s="293"/>
    </row>
    <row r="51" spans="1:19" ht="16.5" customHeight="1">
      <c r="A51" s="288"/>
      <c r="B51" s="291"/>
      <c r="C51" s="292"/>
      <c r="D51" s="340"/>
      <c r="E51" s="341"/>
      <c r="F51" s="336"/>
      <c r="G51" s="327"/>
      <c r="H51" s="325"/>
      <c r="I51" s="327"/>
      <c r="J51" s="325"/>
      <c r="K51" s="325"/>
      <c r="M51" s="282"/>
      <c r="N51" s="282"/>
      <c r="O51" s="282"/>
      <c r="P51" s="282"/>
      <c r="Q51" s="282"/>
      <c r="R51" s="282"/>
      <c r="S51" s="293"/>
    </row>
    <row r="52" spans="1:19" ht="16.5" customHeight="1">
      <c r="A52" s="288"/>
      <c r="B52" s="291"/>
      <c r="C52" s="335" t="s">
        <v>282</v>
      </c>
      <c r="D52" s="342"/>
      <c r="E52" s="343"/>
      <c r="F52" s="336"/>
      <c r="G52" s="299"/>
      <c r="H52" s="325"/>
      <c r="I52" s="299"/>
      <c r="J52" s="325"/>
      <c r="K52" s="325"/>
      <c r="M52" s="282"/>
      <c r="N52" s="282"/>
      <c r="O52" s="282"/>
      <c r="P52" s="282"/>
      <c r="Q52" s="282"/>
      <c r="R52" s="282"/>
      <c r="S52" s="293"/>
    </row>
    <row r="53" spans="1:19" ht="16.5" customHeight="1">
      <c r="A53" s="288" t="s">
        <v>320</v>
      </c>
      <c r="B53" s="291">
        <v>32224</v>
      </c>
      <c r="C53" s="292" t="s">
        <v>173</v>
      </c>
      <c r="D53" s="340">
        <v>82400</v>
      </c>
      <c r="E53" s="341">
        <f t="shared" si="0"/>
        <v>65920</v>
      </c>
      <c r="F53" s="336" t="s">
        <v>301</v>
      </c>
      <c r="G53" s="299"/>
      <c r="H53" s="325"/>
      <c r="I53" s="299"/>
      <c r="J53" s="325"/>
      <c r="K53" s="325"/>
      <c r="M53" s="282"/>
      <c r="N53" s="282"/>
      <c r="O53" s="282"/>
      <c r="P53" s="282"/>
      <c r="Q53" s="282"/>
      <c r="R53" s="282"/>
      <c r="S53" s="293"/>
    </row>
    <row r="54" spans="1:19" ht="22.5" customHeight="1">
      <c r="A54" s="291"/>
      <c r="B54" s="291"/>
      <c r="C54" s="296"/>
      <c r="D54" s="344"/>
      <c r="E54" s="345"/>
      <c r="F54" s="339">
        <f>SUM(F14:F53)</f>
        <v>0</v>
      </c>
      <c r="G54" s="299"/>
      <c r="H54" s="299"/>
      <c r="I54" s="299"/>
      <c r="J54" s="299"/>
      <c r="K54" s="299"/>
      <c r="M54" s="282"/>
      <c r="N54" s="282"/>
      <c r="O54" s="282"/>
      <c r="P54" s="282"/>
      <c r="Q54" s="282"/>
      <c r="R54" s="282"/>
      <c r="S54" s="293"/>
    </row>
    <row r="55" spans="1:19" ht="24" customHeight="1">
      <c r="A55" s="280" t="s">
        <v>327</v>
      </c>
      <c r="C55" s="337"/>
      <c r="J55" s="297"/>
      <c r="K55" s="297"/>
      <c r="L55" s="287"/>
      <c r="M55" s="282"/>
      <c r="N55" s="282"/>
      <c r="O55" s="282"/>
      <c r="P55" s="282"/>
      <c r="Q55" s="282"/>
      <c r="R55" s="282"/>
      <c r="S55" s="293"/>
    </row>
    <row r="56" spans="3:19" ht="17.25" customHeight="1">
      <c r="C56" s="297"/>
      <c r="D56" s="299"/>
      <c r="E56" s="331" t="s">
        <v>328</v>
      </c>
      <c r="F56" s="297"/>
      <c r="G56" s="297"/>
      <c r="H56" s="298"/>
      <c r="I56" s="297"/>
      <c r="J56" s="297"/>
      <c r="L56" s="287"/>
      <c r="M56" s="282"/>
      <c r="N56" s="282"/>
      <c r="O56" s="282"/>
      <c r="P56" s="282"/>
      <c r="Q56" s="282"/>
      <c r="R56" s="282"/>
      <c r="S56" s="293"/>
    </row>
    <row r="57" spans="3:19" ht="17.25">
      <c r="C57" s="297"/>
      <c r="D57" s="297"/>
      <c r="E57" s="299"/>
      <c r="F57" s="297"/>
      <c r="G57" s="297"/>
      <c r="H57" s="297"/>
      <c r="I57" s="297"/>
      <c r="J57" s="297"/>
      <c r="K57" s="297"/>
      <c r="L57" s="287"/>
      <c r="M57" s="282"/>
      <c r="N57" s="282"/>
      <c r="O57" s="282"/>
      <c r="P57" s="282"/>
      <c r="Q57" s="282"/>
      <c r="R57" s="282"/>
      <c r="S57" s="293"/>
    </row>
    <row r="58" spans="3:19" ht="17.25">
      <c r="C58" s="297"/>
      <c r="D58" s="297"/>
      <c r="E58" s="299"/>
      <c r="F58" s="297"/>
      <c r="G58" s="297"/>
      <c r="H58" s="297"/>
      <c r="I58" s="297"/>
      <c r="J58" s="297"/>
      <c r="K58" s="297"/>
      <c r="L58" s="287"/>
      <c r="M58" s="282"/>
      <c r="N58" s="282"/>
      <c r="O58" s="282"/>
      <c r="P58" s="282"/>
      <c r="Q58" s="282"/>
      <c r="R58" s="282"/>
      <c r="S58" s="293"/>
    </row>
    <row r="59" spans="10:19" ht="17.25">
      <c r="J59" s="297"/>
      <c r="K59" s="297"/>
      <c r="L59" s="287"/>
      <c r="M59" s="282"/>
      <c r="N59" s="282"/>
      <c r="O59" s="282"/>
      <c r="P59" s="282"/>
      <c r="Q59" s="282"/>
      <c r="R59" s="282"/>
      <c r="S59" s="293"/>
    </row>
    <row r="60" spans="2:19" ht="17.25">
      <c r="B60" s="297"/>
      <c r="C60" s="297"/>
      <c r="D60" s="297"/>
      <c r="E60" s="299"/>
      <c r="J60" s="297"/>
      <c r="K60" s="297"/>
      <c r="L60" s="287"/>
      <c r="M60" s="282"/>
      <c r="N60" s="282"/>
      <c r="O60" s="282"/>
      <c r="P60" s="282"/>
      <c r="Q60" s="282"/>
      <c r="R60" s="282"/>
      <c r="S60" s="293"/>
    </row>
    <row r="61" spans="2:19" ht="17.25">
      <c r="B61" s="297"/>
      <c r="C61" s="297"/>
      <c r="D61" s="297"/>
      <c r="E61" s="299"/>
      <c r="J61" s="297"/>
      <c r="K61" s="297"/>
      <c r="L61" s="287"/>
      <c r="M61" s="282"/>
      <c r="N61" s="282"/>
      <c r="O61" s="282"/>
      <c r="P61" s="282"/>
      <c r="Q61" s="282"/>
      <c r="R61" s="282"/>
      <c r="S61" s="293"/>
    </row>
    <row r="62" spans="2:19" ht="17.25">
      <c r="B62" s="297"/>
      <c r="C62" s="297"/>
      <c r="D62" s="297"/>
      <c r="E62" s="299"/>
      <c r="J62" s="297"/>
      <c r="K62" s="297"/>
      <c r="L62" s="287"/>
      <c r="M62" s="282"/>
      <c r="N62" s="282"/>
      <c r="O62" s="282"/>
      <c r="P62" s="282"/>
      <c r="Q62" s="282"/>
      <c r="R62" s="282"/>
      <c r="S62" s="293"/>
    </row>
    <row r="63" spans="2:19" ht="17.25">
      <c r="B63" s="297"/>
      <c r="C63" s="297"/>
      <c r="D63" s="297"/>
      <c r="E63" s="299"/>
      <c r="J63" s="297"/>
      <c r="K63" s="297"/>
      <c r="L63" s="287"/>
      <c r="M63" s="282"/>
      <c r="N63" s="282"/>
      <c r="O63" s="282"/>
      <c r="P63" s="282"/>
      <c r="Q63" s="282"/>
      <c r="R63" s="282"/>
      <c r="S63" s="293"/>
    </row>
    <row r="64" spans="10:19" ht="17.25">
      <c r="J64" s="297"/>
      <c r="K64" s="297"/>
      <c r="L64" s="287"/>
      <c r="M64" s="282"/>
      <c r="N64" s="282"/>
      <c r="O64" s="282"/>
      <c r="P64" s="282"/>
      <c r="Q64" s="282"/>
      <c r="R64" s="282"/>
      <c r="S64" s="293"/>
    </row>
    <row r="65" spans="12:19" ht="17.25">
      <c r="L65" s="282"/>
      <c r="M65" s="282"/>
      <c r="N65" s="282"/>
      <c r="O65" s="282"/>
      <c r="P65" s="282"/>
      <c r="Q65" s="282"/>
      <c r="R65" s="282"/>
      <c r="S65" s="293"/>
    </row>
    <row r="66" spans="12:19" ht="17.25">
      <c r="L66" s="282"/>
      <c r="M66" s="282"/>
      <c r="N66" s="282"/>
      <c r="O66" s="282"/>
      <c r="P66" s="282"/>
      <c r="Q66" s="282"/>
      <c r="R66" s="282"/>
      <c r="S66" s="293"/>
    </row>
    <row r="67" spans="12:19" ht="17.25">
      <c r="L67" s="282"/>
      <c r="M67" s="282"/>
      <c r="N67" s="282"/>
      <c r="O67" s="282"/>
      <c r="P67" s="282"/>
      <c r="Q67" s="282"/>
      <c r="R67" s="282"/>
      <c r="S67" s="293"/>
    </row>
    <row r="68" spans="12:19" ht="17.25">
      <c r="L68" s="282"/>
      <c r="M68" s="282"/>
      <c r="N68" s="282"/>
      <c r="O68" s="282"/>
      <c r="P68" s="282"/>
      <c r="Q68" s="282"/>
      <c r="R68" s="282"/>
      <c r="S68" s="293"/>
    </row>
    <row r="69" spans="12:19" ht="17.25">
      <c r="L69" s="282"/>
      <c r="M69" s="282"/>
      <c r="N69" s="282"/>
      <c r="O69" s="282"/>
      <c r="P69" s="282"/>
      <c r="Q69" s="282"/>
      <c r="R69" s="282"/>
      <c r="S69" s="293"/>
    </row>
    <row r="70" spans="12:19" ht="17.25">
      <c r="L70" s="282"/>
      <c r="M70" s="282"/>
      <c r="N70" s="282"/>
      <c r="O70" s="282"/>
      <c r="P70" s="282"/>
      <c r="Q70" s="282"/>
      <c r="R70" s="282"/>
      <c r="S70" s="293"/>
    </row>
    <row r="71" spans="12:19" ht="17.25">
      <c r="L71" s="282"/>
      <c r="M71" s="282"/>
      <c r="N71" s="282"/>
      <c r="O71" s="282"/>
      <c r="P71" s="282"/>
      <c r="Q71" s="282"/>
      <c r="R71" s="282"/>
      <c r="S71" s="293"/>
    </row>
    <row r="72" spans="12:19" ht="17.25">
      <c r="L72" s="282"/>
      <c r="M72" s="282"/>
      <c r="N72" s="282"/>
      <c r="O72" s="282"/>
      <c r="P72" s="282"/>
      <c r="Q72" s="282"/>
      <c r="R72" s="282"/>
      <c r="S72" s="293"/>
    </row>
    <row r="73" ht="17.25">
      <c r="S73" s="293"/>
    </row>
    <row r="74" ht="17.25">
      <c r="S74" s="293"/>
    </row>
    <row r="75" ht="17.25">
      <c r="S75" s="282"/>
    </row>
  </sheetData>
  <sheetProtection/>
  <mergeCells count="7">
    <mergeCell ref="I11:J11"/>
    <mergeCell ref="A12:B12"/>
    <mergeCell ref="A1:F1"/>
    <mergeCell ref="A2:F2"/>
    <mergeCell ref="B4:E5"/>
    <mergeCell ref="B6:E6"/>
    <mergeCell ref="C7:H7"/>
  </mergeCells>
  <printOptions/>
  <pageMargins left="0.31496062992125984" right="0.1968503937007874" top="0.1968503937007874" bottom="0.4724409448818898" header="0.15748031496062992" footer="3.7401574803149606"/>
  <pageSetup horizontalDpi="600" verticalDpi="600" orientation="portrait" paperSize="9" scale="65" r:id="rId3"/>
  <headerFooter alignWithMargins="0">
    <oddHeader>&amp;C&amp;P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2"/>
  <sheetViews>
    <sheetView tabSelected="1" view="pageLayout" zoomScaleSheetLayoutView="70" workbookViewId="0" topLeftCell="A1">
      <selection activeCell="A2" sqref="A2:F2"/>
    </sheetView>
  </sheetViews>
  <sheetFormatPr defaultColWidth="9.140625" defaultRowHeight="12.75"/>
  <cols>
    <col min="1" max="1" width="4.7109375" style="280" customWidth="1"/>
    <col min="2" max="2" width="11.00390625" style="280" customWidth="1"/>
    <col min="3" max="3" width="51.00390625" style="280" customWidth="1"/>
    <col min="4" max="4" width="15.421875" style="280" customWidth="1"/>
    <col min="5" max="5" width="16.7109375" style="281" customWidth="1"/>
    <col min="6" max="6" width="24.00390625" style="280" customWidth="1"/>
    <col min="7" max="7" width="12.28125" style="280" customWidth="1"/>
    <col min="8" max="8" width="11.421875" style="280" customWidth="1"/>
    <col min="9" max="9" width="11.8515625" style="280" customWidth="1"/>
    <col min="10" max="10" width="13.7109375" style="280" customWidth="1"/>
    <col min="11" max="11" width="12.421875" style="280" customWidth="1"/>
    <col min="12" max="12" width="14.28125" style="280" customWidth="1"/>
    <col min="13" max="16384" width="9.140625" style="280" customWidth="1"/>
  </cols>
  <sheetData>
    <row r="1" spans="1:8" ht="18">
      <c r="A1" s="423"/>
      <c r="B1" s="423"/>
      <c r="C1" s="423"/>
      <c r="D1" s="423"/>
      <c r="E1" s="423"/>
      <c r="F1" s="423"/>
      <c r="G1" s="297"/>
      <c r="H1" s="297"/>
    </row>
    <row r="2" spans="1:19" ht="18">
      <c r="A2" s="423"/>
      <c r="B2" s="423"/>
      <c r="C2" s="423"/>
      <c r="D2" s="423"/>
      <c r="E2" s="423"/>
      <c r="F2" s="423"/>
      <c r="G2" s="297"/>
      <c r="H2" s="297"/>
      <c r="K2" s="282"/>
      <c r="L2" s="282"/>
      <c r="M2" s="282"/>
      <c r="N2" s="282"/>
      <c r="O2" s="282"/>
      <c r="P2" s="282"/>
      <c r="Q2" s="282"/>
      <c r="R2" s="282"/>
      <c r="S2" s="282"/>
    </row>
    <row r="3" spans="1:19" ht="18.75" thickBot="1">
      <c r="A3" s="297"/>
      <c r="B3" s="297"/>
      <c r="C3" s="297"/>
      <c r="D3" s="297"/>
      <c r="E3" s="299"/>
      <c r="F3" s="331"/>
      <c r="G3" s="297"/>
      <c r="H3" s="331"/>
      <c r="I3" s="283"/>
      <c r="L3" s="282"/>
      <c r="M3" s="282"/>
      <c r="N3" s="282"/>
      <c r="O3" s="282"/>
      <c r="P3" s="282"/>
      <c r="Q3" s="282"/>
      <c r="R3" s="282"/>
      <c r="S3" s="282"/>
    </row>
    <row r="4" spans="1:19" ht="18">
      <c r="A4" s="297"/>
      <c r="B4" s="414" t="s">
        <v>257</v>
      </c>
      <c r="C4" s="415"/>
      <c r="D4" s="415"/>
      <c r="E4" s="416"/>
      <c r="F4" s="297"/>
      <c r="G4" s="297"/>
      <c r="H4" s="297"/>
      <c r="L4" s="282"/>
      <c r="M4" s="282"/>
      <c r="N4" s="282"/>
      <c r="O4" s="282"/>
      <c r="P4" s="282"/>
      <c r="Q4" s="282"/>
      <c r="R4" s="282"/>
      <c r="S4" s="282"/>
    </row>
    <row r="5" spans="1:19" ht="0.75" customHeight="1">
      <c r="A5" s="297"/>
      <c r="B5" s="417"/>
      <c r="C5" s="413"/>
      <c r="D5" s="413"/>
      <c r="E5" s="418"/>
      <c r="F5" s="297"/>
      <c r="G5" s="297"/>
      <c r="H5" s="297"/>
      <c r="L5" s="282"/>
      <c r="M5" s="282"/>
      <c r="N5" s="282"/>
      <c r="O5" s="282"/>
      <c r="P5" s="282"/>
      <c r="Q5" s="282"/>
      <c r="R5" s="282"/>
      <c r="S5" s="282"/>
    </row>
    <row r="6" spans="1:19" ht="18.75" thickBot="1">
      <c r="A6" s="297"/>
      <c r="B6" s="419" t="s">
        <v>329</v>
      </c>
      <c r="C6" s="420"/>
      <c r="D6" s="420"/>
      <c r="E6" s="421"/>
      <c r="F6" s="297"/>
      <c r="G6" s="297"/>
      <c r="H6" s="297"/>
      <c r="J6" s="282"/>
      <c r="K6" s="282"/>
      <c r="L6" s="282"/>
      <c r="M6" s="282"/>
      <c r="N6" s="282"/>
      <c r="O6" s="282"/>
      <c r="P6" s="282"/>
      <c r="Q6" s="282"/>
      <c r="R6" s="282"/>
      <c r="S6" s="282"/>
    </row>
    <row r="7" spans="1:19" ht="20.25">
      <c r="A7" s="331"/>
      <c r="B7" s="331"/>
      <c r="C7" s="422" t="s">
        <v>258</v>
      </c>
      <c r="D7" s="422"/>
      <c r="E7" s="422"/>
      <c r="F7" s="422"/>
      <c r="G7" s="422"/>
      <c r="H7" s="422"/>
      <c r="I7" s="283"/>
      <c r="J7" s="284"/>
      <c r="K7" s="282"/>
      <c r="L7" s="282"/>
      <c r="M7" s="282"/>
      <c r="N7" s="282"/>
      <c r="O7" s="282"/>
      <c r="P7" s="282"/>
      <c r="Q7" s="282"/>
      <c r="R7" s="282"/>
      <c r="S7" s="282"/>
    </row>
    <row r="8" spans="1:19" ht="20.25" customHeight="1">
      <c r="A8" s="331" t="s">
        <v>294</v>
      </c>
      <c r="B8" s="331"/>
      <c r="C8" s="331"/>
      <c r="D8" s="331"/>
      <c r="E8" s="331"/>
      <c r="F8" s="331"/>
      <c r="G8" s="126"/>
      <c r="H8" s="126"/>
      <c r="I8" s="283"/>
      <c r="J8" s="284"/>
      <c r="K8" s="282"/>
      <c r="L8" s="282"/>
      <c r="M8" s="282"/>
      <c r="N8" s="282"/>
      <c r="O8" s="282"/>
      <c r="P8" s="282"/>
      <c r="Q8" s="282"/>
      <c r="R8" s="282"/>
      <c r="S8" s="282"/>
    </row>
    <row r="9" spans="1:19" ht="20.25" customHeight="1">
      <c r="A9" s="331" t="s">
        <v>330</v>
      </c>
      <c r="B9" s="331"/>
      <c r="C9" s="338"/>
      <c r="D9" s="331"/>
      <c r="E9" s="331"/>
      <c r="F9" s="331"/>
      <c r="G9" s="331"/>
      <c r="H9" s="331"/>
      <c r="I9" s="283"/>
      <c r="J9" s="284"/>
      <c r="K9" s="282"/>
      <c r="L9" s="282"/>
      <c r="M9" s="282"/>
      <c r="N9" s="282"/>
      <c r="O9" s="282"/>
      <c r="P9" s="282"/>
      <c r="Q9" s="282"/>
      <c r="R9" s="282"/>
      <c r="S9" s="282"/>
    </row>
    <row r="10" spans="1:19" ht="24.75" customHeight="1">
      <c r="A10" s="331"/>
      <c r="B10" s="289"/>
      <c r="C10" s="331"/>
      <c r="D10" s="331"/>
      <c r="E10" s="331"/>
      <c r="F10" s="331"/>
      <c r="G10" s="331"/>
      <c r="H10" s="331"/>
      <c r="J10" s="282"/>
      <c r="K10" s="282"/>
      <c r="L10" s="282"/>
      <c r="M10" s="282"/>
      <c r="N10" s="282"/>
      <c r="O10" s="282"/>
      <c r="P10" s="282"/>
      <c r="Q10" s="282"/>
      <c r="R10" s="282"/>
      <c r="S10" s="282"/>
    </row>
    <row r="11" spans="1:19" ht="5.25" customHeight="1" hidden="1">
      <c r="A11" s="331"/>
      <c r="B11" s="331"/>
      <c r="C11" s="331"/>
      <c r="D11" s="331"/>
      <c r="E11" s="331"/>
      <c r="F11" s="331"/>
      <c r="G11" s="331"/>
      <c r="H11" s="331"/>
      <c r="I11" s="412"/>
      <c r="J11" s="412"/>
      <c r="K11" s="285"/>
      <c r="L11" s="282"/>
      <c r="M11" s="282"/>
      <c r="N11" s="282"/>
      <c r="O11" s="282"/>
      <c r="P11" s="282"/>
      <c r="Q11" s="282"/>
      <c r="R11" s="282"/>
      <c r="S11" s="282"/>
    </row>
    <row r="12" spans="1:19" ht="0.75" customHeight="1" hidden="1">
      <c r="A12" s="413"/>
      <c r="B12" s="413"/>
      <c r="C12" s="289"/>
      <c r="D12" s="332"/>
      <c r="E12" s="274"/>
      <c r="F12" s="274"/>
      <c r="G12" s="274"/>
      <c r="H12" s="274"/>
      <c r="I12" s="274"/>
      <c r="J12" s="274"/>
      <c r="K12" s="286"/>
      <c r="L12" s="287"/>
      <c r="M12" s="282"/>
      <c r="N12" s="282"/>
      <c r="O12" s="282"/>
      <c r="P12" s="282"/>
      <c r="Q12" s="282"/>
      <c r="R12" s="282"/>
      <c r="S12" s="282"/>
    </row>
    <row r="13" spans="1:19" ht="52.5" customHeight="1">
      <c r="A13" s="288" t="s">
        <v>304</v>
      </c>
      <c r="B13" s="333" t="s">
        <v>259</v>
      </c>
      <c r="C13" s="333" t="s">
        <v>260</v>
      </c>
      <c r="D13" s="333" t="s">
        <v>300</v>
      </c>
      <c r="E13" s="333" t="s">
        <v>261</v>
      </c>
      <c r="F13" s="333" t="s">
        <v>262</v>
      </c>
      <c r="G13" s="326"/>
      <c r="H13" s="326"/>
      <c r="I13" s="326"/>
      <c r="J13" s="326"/>
      <c r="K13" s="289"/>
      <c r="L13" s="290"/>
      <c r="M13" s="282"/>
      <c r="N13" s="282"/>
      <c r="O13" s="282"/>
      <c r="P13" s="282"/>
      <c r="Q13" s="282"/>
      <c r="R13" s="282"/>
      <c r="S13" s="282"/>
    </row>
    <row r="14" spans="1:19" ht="21" customHeight="1">
      <c r="A14" s="288" t="s">
        <v>263</v>
      </c>
      <c r="B14" s="291">
        <v>32211</v>
      </c>
      <c r="C14" s="292" t="s">
        <v>231</v>
      </c>
      <c r="D14" s="340">
        <v>19000</v>
      </c>
      <c r="E14" s="341">
        <f>D14/1.25</f>
        <v>15200</v>
      </c>
      <c r="F14" s="336" t="s">
        <v>335</v>
      </c>
      <c r="G14" s="334"/>
      <c r="H14" s="325"/>
      <c r="I14" s="327"/>
      <c r="J14" s="325"/>
      <c r="K14" s="325"/>
      <c r="S14" s="282"/>
    </row>
    <row r="15" spans="1:19" ht="21" customHeight="1">
      <c r="A15" s="288" t="s">
        <v>48</v>
      </c>
      <c r="B15" s="291">
        <v>32212</v>
      </c>
      <c r="C15" s="292" t="s">
        <v>309</v>
      </c>
      <c r="D15" s="340">
        <v>5000</v>
      </c>
      <c r="E15" s="341">
        <f>D15/1.25</f>
        <v>4000</v>
      </c>
      <c r="F15" s="336" t="s">
        <v>334</v>
      </c>
      <c r="G15" s="334"/>
      <c r="H15" s="325"/>
      <c r="I15" s="327"/>
      <c r="J15" s="325"/>
      <c r="K15" s="325"/>
      <c r="S15" s="282"/>
    </row>
    <row r="16" spans="1:19" ht="16.5" customHeight="1">
      <c r="A16" s="288" t="s">
        <v>50</v>
      </c>
      <c r="B16" s="291">
        <v>32214</v>
      </c>
      <c r="C16" s="292" t="s">
        <v>232</v>
      </c>
      <c r="D16" s="340">
        <v>9000</v>
      </c>
      <c r="E16" s="341">
        <f>D16/1.25</f>
        <v>7200</v>
      </c>
      <c r="F16" s="336" t="s">
        <v>335</v>
      </c>
      <c r="G16" s="327"/>
      <c r="H16" s="325"/>
      <c r="I16" s="327"/>
      <c r="J16" s="325"/>
      <c r="K16" s="325"/>
      <c r="S16" s="282"/>
    </row>
    <row r="17" spans="1:19" ht="16.5" customHeight="1">
      <c r="A17" s="288" t="s">
        <v>264</v>
      </c>
      <c r="B17" s="291">
        <v>32219</v>
      </c>
      <c r="C17" s="292" t="s">
        <v>308</v>
      </c>
      <c r="D17" s="340">
        <v>3004</v>
      </c>
      <c r="E17" s="341">
        <f aca="true" t="shared" si="0" ref="E17:E51">D17/1.25</f>
        <v>2403.2</v>
      </c>
      <c r="F17" s="336" t="s">
        <v>335</v>
      </c>
      <c r="G17" s="327"/>
      <c r="H17" s="325"/>
      <c r="I17" s="327"/>
      <c r="J17" s="325"/>
      <c r="K17" s="325"/>
      <c r="S17" s="282"/>
    </row>
    <row r="18" spans="1:19" ht="16.5" customHeight="1">
      <c r="A18" s="288" t="s">
        <v>265</v>
      </c>
      <c r="B18" s="291">
        <v>32224</v>
      </c>
      <c r="C18" s="292" t="s">
        <v>337</v>
      </c>
      <c r="D18" s="340">
        <v>116456</v>
      </c>
      <c r="E18" s="341">
        <f>D18/1.25</f>
        <v>93164.8</v>
      </c>
      <c r="F18" s="336" t="s">
        <v>335</v>
      </c>
      <c r="G18" s="327"/>
      <c r="H18" s="325"/>
      <c r="I18" s="327"/>
      <c r="J18" s="325"/>
      <c r="K18" s="325"/>
      <c r="S18" s="282"/>
    </row>
    <row r="19" spans="1:19" ht="16.5" customHeight="1">
      <c r="A19" s="288" t="s">
        <v>266</v>
      </c>
      <c r="B19" s="291">
        <v>32231</v>
      </c>
      <c r="C19" s="292" t="s">
        <v>233</v>
      </c>
      <c r="D19" s="340">
        <v>35000</v>
      </c>
      <c r="E19" s="341">
        <f t="shared" si="0"/>
        <v>28000</v>
      </c>
      <c r="F19" s="336" t="s">
        <v>336</v>
      </c>
      <c r="G19" s="328"/>
      <c r="H19" s="325"/>
      <c r="I19" s="328"/>
      <c r="J19" s="325"/>
      <c r="K19" s="325"/>
      <c r="S19" s="282"/>
    </row>
    <row r="20" spans="1:19" ht="16.5" customHeight="1">
      <c r="A20" s="288" t="s">
        <v>267</v>
      </c>
      <c r="B20" s="291">
        <v>32233</v>
      </c>
      <c r="C20" s="292" t="s">
        <v>305</v>
      </c>
      <c r="D20" s="340">
        <v>20000</v>
      </c>
      <c r="E20" s="341">
        <f t="shared" si="0"/>
        <v>16000</v>
      </c>
      <c r="F20" s="336" t="s">
        <v>336</v>
      </c>
      <c r="G20" s="328"/>
      <c r="H20" s="325"/>
      <c r="I20" s="328"/>
      <c r="J20" s="325"/>
      <c r="K20" s="325"/>
      <c r="S20" s="282"/>
    </row>
    <row r="21" spans="1:19" ht="16.5" customHeight="1">
      <c r="A21" s="288" t="s">
        <v>268</v>
      </c>
      <c r="B21" s="291">
        <v>32234</v>
      </c>
      <c r="C21" s="292" t="s">
        <v>234</v>
      </c>
      <c r="D21" s="340">
        <v>115000</v>
      </c>
      <c r="E21" s="341">
        <f t="shared" si="0"/>
        <v>92000</v>
      </c>
      <c r="F21" s="336" t="s">
        <v>336</v>
      </c>
      <c r="G21" s="328"/>
      <c r="H21" s="325"/>
      <c r="I21" s="328"/>
      <c r="J21" s="325"/>
      <c r="K21" s="325"/>
      <c r="M21" s="282"/>
      <c r="N21" s="282"/>
      <c r="O21" s="282"/>
      <c r="P21" s="282"/>
      <c r="Q21" s="282"/>
      <c r="R21" s="282"/>
      <c r="S21" s="293"/>
    </row>
    <row r="22" spans="1:19" ht="16.5" customHeight="1">
      <c r="A22" s="288" t="s">
        <v>269</v>
      </c>
      <c r="B22" s="291">
        <v>32241</v>
      </c>
      <c r="C22" s="292" t="s">
        <v>295</v>
      </c>
      <c r="D22" s="340">
        <v>6000</v>
      </c>
      <c r="E22" s="341">
        <f t="shared" si="0"/>
        <v>4800</v>
      </c>
      <c r="F22" s="336" t="s">
        <v>335</v>
      </c>
      <c r="G22" s="325"/>
      <c r="H22" s="325"/>
      <c r="I22" s="325"/>
      <c r="J22" s="325"/>
      <c r="K22" s="325"/>
      <c r="M22" s="282"/>
      <c r="N22" s="282"/>
      <c r="O22" s="282"/>
      <c r="P22" s="282"/>
      <c r="Q22" s="282"/>
      <c r="R22" s="282"/>
      <c r="S22" s="293"/>
    </row>
    <row r="23" spans="1:19" ht="16.5" customHeight="1">
      <c r="A23" s="288" t="s">
        <v>270</v>
      </c>
      <c r="B23" s="291">
        <v>32242</v>
      </c>
      <c r="C23" s="292" t="s">
        <v>296</v>
      </c>
      <c r="D23" s="340">
        <v>6000</v>
      </c>
      <c r="E23" s="341">
        <f t="shared" si="0"/>
        <v>4800</v>
      </c>
      <c r="F23" s="336" t="s">
        <v>335</v>
      </c>
      <c r="G23" s="325"/>
      <c r="H23" s="325"/>
      <c r="I23" s="325"/>
      <c r="J23" s="325"/>
      <c r="K23" s="325"/>
      <c r="M23" s="282"/>
      <c r="N23" s="282"/>
      <c r="O23" s="282"/>
      <c r="P23" s="282"/>
      <c r="Q23" s="282"/>
      <c r="R23" s="282"/>
      <c r="S23" s="293"/>
    </row>
    <row r="24" spans="1:19" ht="16.5" customHeight="1">
      <c r="A24" s="288" t="s">
        <v>271</v>
      </c>
      <c r="B24" s="291">
        <v>32251</v>
      </c>
      <c r="C24" s="294" t="s">
        <v>235</v>
      </c>
      <c r="D24" s="340">
        <v>15000</v>
      </c>
      <c r="E24" s="341">
        <f t="shared" si="0"/>
        <v>12000</v>
      </c>
      <c r="F24" s="336" t="s">
        <v>335</v>
      </c>
      <c r="G24" s="329"/>
      <c r="H24" s="325"/>
      <c r="I24" s="329"/>
      <c r="J24" s="325"/>
      <c r="K24" s="325"/>
      <c r="S24" s="293"/>
    </row>
    <row r="25" spans="1:19" ht="16.5" customHeight="1">
      <c r="A25" s="288" t="s">
        <v>272</v>
      </c>
      <c r="B25" s="291">
        <v>32311</v>
      </c>
      <c r="C25" s="292" t="s">
        <v>156</v>
      </c>
      <c r="D25" s="340">
        <v>15000</v>
      </c>
      <c r="E25" s="341">
        <f t="shared" si="0"/>
        <v>12000</v>
      </c>
      <c r="F25" s="336" t="s">
        <v>335</v>
      </c>
      <c r="G25" s="329"/>
      <c r="H25" s="325"/>
      <c r="I25" s="329"/>
      <c r="J25" s="325"/>
      <c r="K25" s="325"/>
      <c r="S25" s="293"/>
    </row>
    <row r="26" spans="1:19" ht="16.5" customHeight="1">
      <c r="A26" s="288" t="s">
        <v>283</v>
      </c>
      <c r="B26" s="291">
        <v>32313</v>
      </c>
      <c r="C26" s="292" t="s">
        <v>236</v>
      </c>
      <c r="D26" s="340">
        <v>2000</v>
      </c>
      <c r="E26" s="341">
        <f t="shared" si="0"/>
        <v>1600</v>
      </c>
      <c r="F26" s="336" t="s">
        <v>336</v>
      </c>
      <c r="G26" s="329"/>
      <c r="H26" s="325"/>
      <c r="I26" s="329"/>
      <c r="J26" s="325"/>
      <c r="K26" s="325"/>
      <c r="S26" s="293"/>
    </row>
    <row r="27" spans="1:19" ht="16.5" customHeight="1">
      <c r="A27" s="288" t="s">
        <v>284</v>
      </c>
      <c r="B27" s="291">
        <v>32321</v>
      </c>
      <c r="C27" s="292" t="s">
        <v>307</v>
      </c>
      <c r="D27" s="340">
        <v>5000</v>
      </c>
      <c r="E27" s="341">
        <f t="shared" si="0"/>
        <v>4000</v>
      </c>
      <c r="F27" s="336" t="s">
        <v>335</v>
      </c>
      <c r="G27" s="325"/>
      <c r="H27" s="325"/>
      <c r="I27" s="325"/>
      <c r="J27" s="325"/>
      <c r="K27" s="325"/>
      <c r="M27" s="282"/>
      <c r="N27" s="282"/>
      <c r="O27" s="282"/>
      <c r="P27" s="282"/>
      <c r="Q27" s="282"/>
      <c r="R27" s="282"/>
      <c r="S27" s="293"/>
    </row>
    <row r="28" spans="1:19" ht="16.5" customHeight="1">
      <c r="A28" s="288" t="s">
        <v>285</v>
      </c>
      <c r="B28" s="291">
        <v>32322</v>
      </c>
      <c r="C28" s="292" t="s">
        <v>297</v>
      </c>
      <c r="D28" s="340">
        <v>3000</v>
      </c>
      <c r="E28" s="341">
        <f t="shared" si="0"/>
        <v>2400</v>
      </c>
      <c r="F28" s="336" t="s">
        <v>335</v>
      </c>
      <c r="G28" s="325"/>
      <c r="H28" s="325"/>
      <c r="I28" s="325"/>
      <c r="J28" s="325"/>
      <c r="K28" s="325"/>
      <c r="M28" s="282"/>
      <c r="N28" s="282"/>
      <c r="O28" s="282"/>
      <c r="P28" s="282"/>
      <c r="Q28" s="282"/>
      <c r="R28" s="282"/>
      <c r="S28" s="293"/>
    </row>
    <row r="29" spans="1:19" ht="16.5" customHeight="1">
      <c r="A29" s="288" t="s">
        <v>286</v>
      </c>
      <c r="B29" s="291">
        <v>32341</v>
      </c>
      <c r="C29" s="292" t="s">
        <v>237</v>
      </c>
      <c r="D29" s="340">
        <v>6000</v>
      </c>
      <c r="E29" s="341">
        <f t="shared" si="0"/>
        <v>4800</v>
      </c>
      <c r="F29" s="336" t="s">
        <v>336</v>
      </c>
      <c r="G29" s="329"/>
      <c r="H29" s="325"/>
      <c r="I29" s="329"/>
      <c r="J29" s="325"/>
      <c r="K29" s="325"/>
      <c r="M29" s="282"/>
      <c r="N29" s="282"/>
      <c r="O29" s="282"/>
      <c r="P29" s="282"/>
      <c r="Q29" s="282"/>
      <c r="R29" s="282"/>
      <c r="S29" s="293"/>
    </row>
    <row r="30" spans="1:19" ht="16.5" customHeight="1">
      <c r="A30" s="288" t="s">
        <v>287</v>
      </c>
      <c r="B30" s="291">
        <v>32342</v>
      </c>
      <c r="C30" s="292" t="s">
        <v>238</v>
      </c>
      <c r="D30" s="340">
        <v>5000</v>
      </c>
      <c r="E30" s="341">
        <f t="shared" si="0"/>
        <v>4000</v>
      </c>
      <c r="F30" s="336" t="s">
        <v>336</v>
      </c>
      <c r="G30" s="329"/>
      <c r="H30" s="325"/>
      <c r="I30" s="329"/>
      <c r="J30" s="325"/>
      <c r="K30" s="325"/>
      <c r="M30" s="282"/>
      <c r="N30" s="282"/>
      <c r="O30" s="282"/>
      <c r="P30" s="282"/>
      <c r="Q30" s="282"/>
      <c r="R30" s="282"/>
      <c r="S30" s="293"/>
    </row>
    <row r="31" spans="1:19" ht="16.5" customHeight="1">
      <c r="A31" s="288" t="s">
        <v>288</v>
      </c>
      <c r="B31" s="291">
        <v>32343</v>
      </c>
      <c r="C31" s="292" t="s">
        <v>239</v>
      </c>
      <c r="D31" s="340">
        <v>5000</v>
      </c>
      <c r="E31" s="341">
        <f t="shared" si="0"/>
        <v>4000</v>
      </c>
      <c r="F31" s="336" t="s">
        <v>336</v>
      </c>
      <c r="G31" s="329"/>
      <c r="H31" s="325"/>
      <c r="I31" s="329"/>
      <c r="J31" s="325"/>
      <c r="K31" s="325"/>
      <c r="M31" s="282"/>
      <c r="N31" s="282"/>
      <c r="O31" s="282"/>
      <c r="P31" s="282"/>
      <c r="Q31" s="282"/>
      <c r="R31" s="282"/>
      <c r="S31" s="293"/>
    </row>
    <row r="32" spans="1:19" ht="16.5" customHeight="1">
      <c r="A32" s="288" t="s">
        <v>289</v>
      </c>
      <c r="B32" s="291">
        <v>32344</v>
      </c>
      <c r="C32" s="292" t="s">
        <v>310</v>
      </c>
      <c r="D32" s="340">
        <v>1500</v>
      </c>
      <c r="E32" s="341">
        <f t="shared" si="0"/>
        <v>1200</v>
      </c>
      <c r="F32" s="336" t="s">
        <v>334</v>
      </c>
      <c r="G32" s="329"/>
      <c r="H32" s="325"/>
      <c r="I32" s="329"/>
      <c r="J32" s="325"/>
      <c r="K32" s="325"/>
      <c r="M32" s="282"/>
      <c r="N32" s="282"/>
      <c r="O32" s="282"/>
      <c r="P32" s="282"/>
      <c r="Q32" s="282"/>
      <c r="R32" s="282"/>
      <c r="S32" s="293"/>
    </row>
    <row r="33" spans="1:19" ht="16.5" customHeight="1">
      <c r="A33" s="288" t="s">
        <v>290</v>
      </c>
      <c r="B33" s="291">
        <v>32349</v>
      </c>
      <c r="C33" s="292" t="s">
        <v>164</v>
      </c>
      <c r="D33" s="340">
        <v>7000</v>
      </c>
      <c r="E33" s="341">
        <f t="shared" si="0"/>
        <v>5600</v>
      </c>
      <c r="F33" s="336" t="s">
        <v>334</v>
      </c>
      <c r="G33" s="329"/>
      <c r="H33" s="325"/>
      <c r="I33" s="329"/>
      <c r="J33" s="325"/>
      <c r="K33" s="325"/>
      <c r="M33" s="282"/>
      <c r="N33" s="282"/>
      <c r="O33" s="282"/>
      <c r="P33" s="282"/>
      <c r="Q33" s="282"/>
      <c r="R33" s="282"/>
      <c r="S33" s="293"/>
    </row>
    <row r="34" spans="1:19" ht="16.5" customHeight="1">
      <c r="A34" s="288" t="s">
        <v>273</v>
      </c>
      <c r="B34" s="291">
        <v>32361</v>
      </c>
      <c r="C34" s="292" t="s">
        <v>240</v>
      </c>
      <c r="D34" s="340">
        <v>2000</v>
      </c>
      <c r="E34" s="341">
        <f t="shared" si="0"/>
        <v>1600</v>
      </c>
      <c r="F34" s="336" t="s">
        <v>334</v>
      </c>
      <c r="G34" s="329"/>
      <c r="H34" s="325"/>
      <c r="I34" s="329"/>
      <c r="J34" s="325"/>
      <c r="K34" s="325"/>
      <c r="M34" s="282"/>
      <c r="N34" s="282"/>
      <c r="O34" s="282"/>
      <c r="P34" s="282"/>
      <c r="Q34" s="282"/>
      <c r="R34" s="282"/>
      <c r="S34" s="293"/>
    </row>
    <row r="35" spans="1:19" ht="16.5" customHeight="1">
      <c r="A35" s="288" t="s">
        <v>274</v>
      </c>
      <c r="B35" s="291">
        <v>32361</v>
      </c>
      <c r="C35" s="292" t="s">
        <v>240</v>
      </c>
      <c r="D35" s="340">
        <v>14381</v>
      </c>
      <c r="E35" s="341">
        <f t="shared" si="0"/>
        <v>11504.8</v>
      </c>
      <c r="F35" s="336" t="s">
        <v>335</v>
      </c>
      <c r="G35" s="329"/>
      <c r="H35" s="325"/>
      <c r="I35" s="329"/>
      <c r="J35" s="325"/>
      <c r="K35" s="325"/>
      <c r="M35" s="282"/>
      <c r="N35" s="282"/>
      <c r="O35" s="282"/>
      <c r="P35" s="282"/>
      <c r="Q35" s="282"/>
      <c r="R35" s="282"/>
      <c r="S35" s="293"/>
    </row>
    <row r="36" spans="1:19" ht="16.5" customHeight="1">
      <c r="A36" s="288" t="s">
        <v>291</v>
      </c>
      <c r="B36" s="291">
        <v>32363</v>
      </c>
      <c r="C36" s="292" t="s">
        <v>298</v>
      </c>
      <c r="D36" s="340">
        <v>1000</v>
      </c>
      <c r="E36" s="341">
        <f t="shared" si="0"/>
        <v>800</v>
      </c>
      <c r="F36" s="336" t="s">
        <v>335</v>
      </c>
      <c r="G36" s="329"/>
      <c r="H36" s="325"/>
      <c r="I36" s="329"/>
      <c r="J36" s="325"/>
      <c r="K36" s="325"/>
      <c r="M36" s="282"/>
      <c r="N36" s="282"/>
      <c r="O36" s="282"/>
      <c r="P36" s="282"/>
      <c r="Q36" s="282"/>
      <c r="R36" s="282"/>
      <c r="S36" s="293"/>
    </row>
    <row r="37" spans="1:19" ht="16.5" customHeight="1">
      <c r="A37" s="288" t="s">
        <v>275</v>
      </c>
      <c r="B37" s="291">
        <v>32375</v>
      </c>
      <c r="C37" s="292" t="s">
        <v>306</v>
      </c>
      <c r="D37" s="340">
        <v>10</v>
      </c>
      <c r="E37" s="341">
        <f t="shared" si="0"/>
        <v>8</v>
      </c>
      <c r="F37" s="336"/>
      <c r="G37" s="329"/>
      <c r="H37" s="325"/>
      <c r="I37" s="329"/>
      <c r="J37" s="325"/>
      <c r="K37" s="325"/>
      <c r="M37" s="282"/>
      <c r="N37" s="282"/>
      <c r="O37" s="282"/>
      <c r="P37" s="282"/>
      <c r="Q37" s="282"/>
      <c r="R37" s="282"/>
      <c r="S37" s="293"/>
    </row>
    <row r="38" spans="1:19" ht="16.5" customHeight="1">
      <c r="A38" s="288" t="s">
        <v>292</v>
      </c>
      <c r="B38" s="291">
        <v>32379</v>
      </c>
      <c r="C38" s="292" t="s">
        <v>241</v>
      </c>
      <c r="D38" s="340">
        <v>10000</v>
      </c>
      <c r="E38" s="341">
        <f t="shared" si="0"/>
        <v>8000</v>
      </c>
      <c r="F38" s="336" t="s">
        <v>334</v>
      </c>
      <c r="G38" s="299"/>
      <c r="H38" s="325"/>
      <c r="I38" s="299"/>
      <c r="J38" s="325"/>
      <c r="K38" s="325"/>
      <c r="M38" s="282"/>
      <c r="N38" s="282"/>
      <c r="O38" s="282"/>
      <c r="P38" s="282"/>
      <c r="Q38" s="282"/>
      <c r="R38" s="282"/>
      <c r="S38" s="293"/>
    </row>
    <row r="39" spans="1:19" ht="16.5" customHeight="1">
      <c r="A39" s="288" t="s">
        <v>293</v>
      </c>
      <c r="B39" s="291">
        <v>32391</v>
      </c>
      <c r="C39" s="292" t="s">
        <v>311</v>
      </c>
      <c r="D39" s="340">
        <v>1990</v>
      </c>
      <c r="E39" s="341">
        <f t="shared" si="0"/>
        <v>1592</v>
      </c>
      <c r="F39" s="336" t="s">
        <v>334</v>
      </c>
      <c r="G39" s="299"/>
      <c r="H39" s="325"/>
      <c r="I39" s="299"/>
      <c r="J39" s="325"/>
      <c r="K39" s="325"/>
      <c r="M39" s="282"/>
      <c r="N39" s="282"/>
      <c r="O39" s="282"/>
      <c r="P39" s="282"/>
      <c r="Q39" s="282"/>
      <c r="R39" s="282"/>
      <c r="S39" s="293"/>
    </row>
    <row r="40" spans="1:19" ht="16.5" customHeight="1">
      <c r="A40" s="288" t="s">
        <v>276</v>
      </c>
      <c r="B40" s="291">
        <v>32271</v>
      </c>
      <c r="C40" s="292" t="s">
        <v>332</v>
      </c>
      <c r="D40" s="340">
        <v>6000</v>
      </c>
      <c r="E40" s="341">
        <f t="shared" si="0"/>
        <v>4800</v>
      </c>
      <c r="F40" s="336" t="s">
        <v>334</v>
      </c>
      <c r="G40" s="299"/>
      <c r="H40" s="325"/>
      <c r="I40" s="299"/>
      <c r="J40" s="325"/>
      <c r="K40" s="325"/>
      <c r="M40" s="282"/>
      <c r="N40" s="282"/>
      <c r="O40" s="282"/>
      <c r="P40" s="282"/>
      <c r="Q40" s="282"/>
      <c r="R40" s="282"/>
      <c r="S40" s="293"/>
    </row>
    <row r="41" spans="1:19" ht="16.5" customHeight="1">
      <c r="A41" s="288" t="s">
        <v>277</v>
      </c>
      <c r="B41" s="291">
        <v>32399</v>
      </c>
      <c r="C41" s="292" t="s">
        <v>169</v>
      </c>
      <c r="D41" s="340">
        <v>1000</v>
      </c>
      <c r="E41" s="341">
        <f t="shared" si="0"/>
        <v>800</v>
      </c>
      <c r="F41" s="336" t="s">
        <v>334</v>
      </c>
      <c r="G41" s="299"/>
      <c r="H41" s="325"/>
      <c r="I41" s="299"/>
      <c r="J41" s="325"/>
      <c r="K41" s="325"/>
      <c r="M41" s="282"/>
      <c r="N41" s="293"/>
      <c r="O41" s="293"/>
      <c r="P41" s="282"/>
      <c r="Q41" s="282"/>
      <c r="R41" s="282"/>
      <c r="S41" s="293"/>
    </row>
    <row r="42" spans="1:19" ht="16.5" customHeight="1">
      <c r="A42" s="288" t="s">
        <v>278</v>
      </c>
      <c r="B42" s="323">
        <v>32931</v>
      </c>
      <c r="C42" s="324" t="s">
        <v>96</v>
      </c>
      <c r="D42" s="340">
        <v>1000</v>
      </c>
      <c r="E42" s="341">
        <f t="shared" si="0"/>
        <v>800</v>
      </c>
      <c r="F42" s="336" t="s">
        <v>334</v>
      </c>
      <c r="G42" s="330"/>
      <c r="H42" s="325"/>
      <c r="I42" s="330"/>
      <c r="J42" s="325"/>
      <c r="K42" s="325"/>
      <c r="M42" s="282"/>
      <c r="N42" s="282"/>
      <c r="O42" s="282"/>
      <c r="P42" s="282"/>
      <c r="Q42" s="282"/>
      <c r="R42" s="282"/>
      <c r="S42" s="293"/>
    </row>
    <row r="43" spans="1:19" ht="16.5" customHeight="1">
      <c r="A43" s="288" t="s">
        <v>279</v>
      </c>
      <c r="B43" s="291">
        <v>32941</v>
      </c>
      <c r="C43" s="292" t="s">
        <v>242</v>
      </c>
      <c r="D43" s="340">
        <v>1200</v>
      </c>
      <c r="E43" s="341">
        <f t="shared" si="0"/>
        <v>960</v>
      </c>
      <c r="F43" s="336" t="s">
        <v>334</v>
      </c>
      <c r="G43" s="299"/>
      <c r="H43" s="325"/>
      <c r="I43" s="299"/>
      <c r="J43" s="325"/>
      <c r="K43" s="325"/>
      <c r="M43" s="282"/>
      <c r="N43" s="282"/>
      <c r="O43" s="282"/>
      <c r="P43" s="282"/>
      <c r="Q43" s="282"/>
      <c r="R43" s="282"/>
      <c r="S43" s="293"/>
    </row>
    <row r="44" spans="1:19" ht="16.5" customHeight="1">
      <c r="A44" s="288" t="s">
        <v>280</v>
      </c>
      <c r="B44" s="291">
        <v>3295</v>
      </c>
      <c r="C44" s="292" t="s">
        <v>333</v>
      </c>
      <c r="D44" s="340">
        <v>110</v>
      </c>
      <c r="E44" s="341">
        <f t="shared" si="0"/>
        <v>88</v>
      </c>
      <c r="F44" s="336"/>
      <c r="G44" s="299"/>
      <c r="H44" s="325"/>
      <c r="I44" s="299"/>
      <c r="J44" s="325"/>
      <c r="K44" s="325"/>
      <c r="M44" s="282"/>
      <c r="N44" s="282"/>
      <c r="O44" s="282"/>
      <c r="P44" s="282"/>
      <c r="Q44" s="282"/>
      <c r="R44" s="282"/>
      <c r="S44" s="293"/>
    </row>
    <row r="45" spans="1:19" ht="16.5" customHeight="1">
      <c r="A45" s="288" t="s">
        <v>281</v>
      </c>
      <c r="B45" s="291">
        <v>32991</v>
      </c>
      <c r="C45" s="292" t="s">
        <v>313</v>
      </c>
      <c r="D45" s="340">
        <v>100</v>
      </c>
      <c r="E45" s="341">
        <f t="shared" si="0"/>
        <v>80</v>
      </c>
      <c r="F45" s="336"/>
      <c r="G45" s="299"/>
      <c r="H45" s="325"/>
      <c r="I45" s="299"/>
      <c r="J45" s="325"/>
      <c r="K45" s="325"/>
      <c r="M45" s="282"/>
      <c r="N45" s="282"/>
      <c r="O45" s="282"/>
      <c r="P45" s="282"/>
      <c r="Q45" s="282"/>
      <c r="R45" s="282"/>
      <c r="S45" s="293"/>
    </row>
    <row r="46" spans="1:19" ht="16.5" customHeight="1">
      <c r="A46" s="288" t="s">
        <v>315</v>
      </c>
      <c r="B46" s="291">
        <v>32999</v>
      </c>
      <c r="C46" s="292" t="s">
        <v>97</v>
      </c>
      <c r="D46" s="340">
        <v>2000</v>
      </c>
      <c r="E46" s="341">
        <f t="shared" si="0"/>
        <v>1600</v>
      </c>
      <c r="F46" s="336" t="s">
        <v>334</v>
      </c>
      <c r="G46" s="299"/>
      <c r="H46" s="325"/>
      <c r="I46" s="299"/>
      <c r="J46" s="325"/>
      <c r="K46" s="325"/>
      <c r="M46" s="282"/>
      <c r="N46" s="282"/>
      <c r="O46" s="282"/>
      <c r="P46" s="282"/>
      <c r="Q46" s="282"/>
      <c r="R46" s="282"/>
      <c r="S46" s="293"/>
    </row>
    <row r="47" spans="1:19" ht="16.5" customHeight="1">
      <c r="A47" s="288" t="s">
        <v>316</v>
      </c>
      <c r="B47" s="291">
        <v>34312</v>
      </c>
      <c r="C47" s="294" t="s">
        <v>299</v>
      </c>
      <c r="D47" s="340">
        <v>1310</v>
      </c>
      <c r="E47" s="341">
        <f t="shared" si="0"/>
        <v>1048</v>
      </c>
      <c r="F47" s="336" t="s">
        <v>336</v>
      </c>
      <c r="G47" s="299"/>
      <c r="H47" s="325"/>
      <c r="I47" s="299"/>
      <c r="J47" s="325"/>
      <c r="K47" s="325"/>
      <c r="M47" s="282"/>
      <c r="N47" s="282"/>
      <c r="O47" s="282"/>
      <c r="P47" s="282"/>
      <c r="Q47" s="282"/>
      <c r="R47" s="282"/>
      <c r="S47" s="293"/>
    </row>
    <row r="48" spans="1:19" ht="16.5" customHeight="1">
      <c r="A48" s="288" t="s">
        <v>317</v>
      </c>
      <c r="B48" s="291">
        <v>32321</v>
      </c>
      <c r="C48" s="294" t="s">
        <v>339</v>
      </c>
      <c r="D48" s="340">
        <v>35000</v>
      </c>
      <c r="E48" s="341">
        <f t="shared" si="0"/>
        <v>28000</v>
      </c>
      <c r="F48" s="336" t="s">
        <v>335</v>
      </c>
      <c r="G48" s="299"/>
      <c r="H48" s="325"/>
      <c r="I48" s="299"/>
      <c r="J48" s="325"/>
      <c r="K48" s="325"/>
      <c r="M48" s="282"/>
      <c r="N48" s="282"/>
      <c r="O48" s="282"/>
      <c r="P48" s="282"/>
      <c r="Q48" s="282"/>
      <c r="R48" s="282"/>
      <c r="S48" s="293"/>
    </row>
    <row r="49" spans="1:19" ht="16.5" customHeight="1">
      <c r="A49" s="288" t="s">
        <v>318</v>
      </c>
      <c r="B49" s="291">
        <v>32322</v>
      </c>
      <c r="C49" s="294" t="s">
        <v>340</v>
      </c>
      <c r="D49" s="340">
        <v>35000</v>
      </c>
      <c r="E49" s="341">
        <f t="shared" si="0"/>
        <v>28000</v>
      </c>
      <c r="F49" s="336" t="s">
        <v>335</v>
      </c>
      <c r="G49" s="299"/>
      <c r="H49" s="325"/>
      <c r="I49" s="299"/>
      <c r="J49" s="325"/>
      <c r="K49" s="325"/>
      <c r="M49" s="282"/>
      <c r="N49" s="282"/>
      <c r="O49" s="282"/>
      <c r="P49" s="282"/>
      <c r="Q49" s="282"/>
      <c r="R49" s="282"/>
      <c r="S49" s="293"/>
    </row>
    <row r="50" spans="1:19" ht="16.5" customHeight="1">
      <c r="A50" s="288" t="s">
        <v>319</v>
      </c>
      <c r="B50" s="291">
        <v>32349</v>
      </c>
      <c r="C50" s="292" t="s">
        <v>164</v>
      </c>
      <c r="D50" s="340">
        <v>500</v>
      </c>
      <c r="E50" s="341">
        <f t="shared" si="0"/>
        <v>400</v>
      </c>
      <c r="F50" s="336"/>
      <c r="G50" s="327"/>
      <c r="H50" s="325"/>
      <c r="I50" s="327"/>
      <c r="J50" s="325"/>
      <c r="K50" s="325"/>
      <c r="M50" s="282"/>
      <c r="N50" s="282"/>
      <c r="O50" s="282"/>
      <c r="P50" s="282"/>
      <c r="Q50" s="282"/>
      <c r="R50" s="282"/>
      <c r="S50" s="293"/>
    </row>
    <row r="51" spans="1:19" ht="16.5" customHeight="1">
      <c r="A51" s="288" t="s">
        <v>320</v>
      </c>
      <c r="B51" s="291">
        <v>32389</v>
      </c>
      <c r="C51" s="292" t="s">
        <v>338</v>
      </c>
      <c r="D51" s="340">
        <v>120</v>
      </c>
      <c r="E51" s="341">
        <f t="shared" si="0"/>
        <v>96</v>
      </c>
      <c r="F51" s="336"/>
      <c r="G51" s="327"/>
      <c r="H51" s="325"/>
      <c r="I51" s="327"/>
      <c r="J51" s="325"/>
      <c r="K51" s="325"/>
      <c r="M51" s="282"/>
      <c r="N51" s="282"/>
      <c r="O51" s="282"/>
      <c r="P51" s="282"/>
      <c r="Q51" s="282"/>
      <c r="R51" s="282"/>
      <c r="S51" s="293"/>
    </row>
    <row r="52" spans="1:19" ht="24" customHeight="1">
      <c r="A52" s="280" t="s">
        <v>331</v>
      </c>
      <c r="C52" s="337"/>
      <c r="J52" s="297"/>
      <c r="K52" s="297"/>
      <c r="L52" s="287"/>
      <c r="M52" s="282"/>
      <c r="N52" s="282"/>
      <c r="O52" s="282"/>
      <c r="P52" s="282"/>
      <c r="Q52" s="282"/>
      <c r="R52" s="282"/>
      <c r="S52" s="293"/>
    </row>
    <row r="53" spans="3:19" ht="17.25" customHeight="1">
      <c r="C53" s="297"/>
      <c r="D53" s="299"/>
      <c r="E53" s="331" t="s">
        <v>328</v>
      </c>
      <c r="F53" s="297"/>
      <c r="G53" s="297"/>
      <c r="H53" s="298"/>
      <c r="I53" s="297"/>
      <c r="J53" s="297"/>
      <c r="L53" s="287"/>
      <c r="M53" s="282"/>
      <c r="N53" s="282"/>
      <c r="O53" s="282"/>
      <c r="P53" s="282"/>
      <c r="Q53" s="282"/>
      <c r="R53" s="282"/>
      <c r="S53" s="293"/>
    </row>
    <row r="54" spans="3:19" ht="17.25">
      <c r="C54" s="297"/>
      <c r="D54" s="297"/>
      <c r="E54" s="299"/>
      <c r="F54" s="297"/>
      <c r="G54" s="297"/>
      <c r="H54" s="297"/>
      <c r="I54" s="297"/>
      <c r="J54" s="297"/>
      <c r="K54" s="297"/>
      <c r="L54" s="287"/>
      <c r="M54" s="282"/>
      <c r="N54" s="282"/>
      <c r="O54" s="282"/>
      <c r="P54" s="282"/>
      <c r="Q54" s="282"/>
      <c r="R54" s="282"/>
      <c r="S54" s="293"/>
    </row>
    <row r="55" spans="3:19" ht="17.25">
      <c r="C55" s="297"/>
      <c r="D55" s="297"/>
      <c r="E55" s="299"/>
      <c r="F55" s="297"/>
      <c r="G55" s="297"/>
      <c r="H55" s="297"/>
      <c r="I55" s="297"/>
      <c r="J55" s="297"/>
      <c r="K55" s="297"/>
      <c r="L55" s="287"/>
      <c r="M55" s="282"/>
      <c r="N55" s="282"/>
      <c r="O55" s="282"/>
      <c r="P55" s="282"/>
      <c r="Q55" s="282"/>
      <c r="R55" s="282"/>
      <c r="S55" s="293"/>
    </row>
    <row r="56" spans="10:19" ht="17.25">
      <c r="J56" s="297"/>
      <c r="K56" s="297"/>
      <c r="L56" s="287"/>
      <c r="M56" s="282"/>
      <c r="N56" s="282"/>
      <c r="O56" s="282"/>
      <c r="P56" s="282"/>
      <c r="Q56" s="282"/>
      <c r="R56" s="282"/>
      <c r="S56" s="293"/>
    </row>
    <row r="57" spans="2:19" ht="17.25">
      <c r="B57" s="297"/>
      <c r="C57" s="297"/>
      <c r="D57" s="297"/>
      <c r="E57" s="299"/>
      <c r="J57" s="297"/>
      <c r="K57" s="297"/>
      <c r="L57" s="287"/>
      <c r="M57" s="282"/>
      <c r="N57" s="282"/>
      <c r="O57" s="282"/>
      <c r="P57" s="282"/>
      <c r="Q57" s="282"/>
      <c r="R57" s="282"/>
      <c r="S57" s="293"/>
    </row>
    <row r="58" spans="2:19" ht="17.25">
      <c r="B58" s="297"/>
      <c r="C58" s="297"/>
      <c r="D58" s="297"/>
      <c r="E58" s="299"/>
      <c r="J58" s="297"/>
      <c r="K58" s="297"/>
      <c r="L58" s="287"/>
      <c r="M58" s="282"/>
      <c r="N58" s="282"/>
      <c r="O58" s="282"/>
      <c r="P58" s="282"/>
      <c r="Q58" s="282"/>
      <c r="R58" s="282"/>
      <c r="S58" s="293"/>
    </row>
    <row r="59" spans="2:19" ht="17.25">
      <c r="B59" s="297"/>
      <c r="C59" s="297"/>
      <c r="D59" s="297"/>
      <c r="E59" s="299"/>
      <c r="J59" s="297"/>
      <c r="K59" s="297"/>
      <c r="L59" s="287"/>
      <c r="M59" s="282"/>
      <c r="N59" s="282"/>
      <c r="O59" s="282"/>
      <c r="P59" s="282"/>
      <c r="Q59" s="282"/>
      <c r="R59" s="282"/>
      <c r="S59" s="293"/>
    </row>
    <row r="60" spans="2:19" ht="17.25">
      <c r="B60" s="297"/>
      <c r="C60" s="297"/>
      <c r="D60" s="297"/>
      <c r="E60" s="299"/>
      <c r="J60" s="297"/>
      <c r="K60" s="297"/>
      <c r="L60" s="287"/>
      <c r="M60" s="282"/>
      <c r="N60" s="282"/>
      <c r="O60" s="282"/>
      <c r="P60" s="282"/>
      <c r="Q60" s="282"/>
      <c r="R60" s="282"/>
      <c r="S60" s="293"/>
    </row>
    <row r="61" spans="10:19" ht="17.25">
      <c r="J61" s="297"/>
      <c r="K61" s="297"/>
      <c r="L61" s="287"/>
      <c r="M61" s="282"/>
      <c r="N61" s="282"/>
      <c r="O61" s="282"/>
      <c r="P61" s="282"/>
      <c r="Q61" s="282"/>
      <c r="R61" s="282"/>
      <c r="S61" s="293"/>
    </row>
    <row r="62" spans="12:19" ht="17.25">
      <c r="L62" s="282"/>
      <c r="M62" s="282"/>
      <c r="N62" s="282"/>
      <c r="O62" s="282"/>
      <c r="P62" s="282"/>
      <c r="Q62" s="282"/>
      <c r="R62" s="282"/>
      <c r="S62" s="293"/>
    </row>
    <row r="63" spans="12:19" ht="17.25">
      <c r="L63" s="282"/>
      <c r="M63" s="282"/>
      <c r="N63" s="282"/>
      <c r="O63" s="282"/>
      <c r="P63" s="282"/>
      <c r="Q63" s="282"/>
      <c r="R63" s="282"/>
      <c r="S63" s="293"/>
    </row>
    <row r="64" spans="12:19" ht="17.25">
      <c r="L64" s="282"/>
      <c r="M64" s="282"/>
      <c r="N64" s="282"/>
      <c r="O64" s="282"/>
      <c r="P64" s="282"/>
      <c r="Q64" s="282"/>
      <c r="R64" s="282"/>
      <c r="S64" s="293"/>
    </row>
    <row r="65" spans="12:19" ht="17.25">
      <c r="L65" s="282"/>
      <c r="M65" s="282"/>
      <c r="N65" s="282"/>
      <c r="O65" s="282"/>
      <c r="P65" s="282"/>
      <c r="Q65" s="282"/>
      <c r="R65" s="282"/>
      <c r="S65" s="293"/>
    </row>
    <row r="66" spans="12:19" ht="17.25">
      <c r="L66" s="282"/>
      <c r="M66" s="282"/>
      <c r="N66" s="282"/>
      <c r="O66" s="282"/>
      <c r="P66" s="282"/>
      <c r="Q66" s="282"/>
      <c r="R66" s="282"/>
      <c r="S66" s="293"/>
    </row>
    <row r="67" spans="12:19" ht="17.25">
      <c r="L67" s="282"/>
      <c r="M67" s="282"/>
      <c r="N67" s="282"/>
      <c r="O67" s="282"/>
      <c r="P67" s="282"/>
      <c r="Q67" s="282"/>
      <c r="R67" s="282"/>
      <c r="S67" s="293"/>
    </row>
    <row r="68" spans="12:19" ht="17.25">
      <c r="L68" s="282"/>
      <c r="M68" s="282"/>
      <c r="N68" s="282"/>
      <c r="O68" s="282"/>
      <c r="P68" s="282"/>
      <c r="Q68" s="282"/>
      <c r="R68" s="282"/>
      <c r="S68" s="293"/>
    </row>
    <row r="69" spans="12:19" ht="17.25">
      <c r="L69" s="282"/>
      <c r="M69" s="282"/>
      <c r="N69" s="282"/>
      <c r="O69" s="282"/>
      <c r="P69" s="282"/>
      <c r="Q69" s="282"/>
      <c r="R69" s="282"/>
      <c r="S69" s="293"/>
    </row>
    <row r="70" ht="17.25">
      <c r="S70" s="293"/>
    </row>
    <row r="71" ht="17.25">
      <c r="S71" s="293"/>
    </row>
    <row r="72" ht="17.25">
      <c r="S72" s="282"/>
    </row>
  </sheetData>
  <sheetProtection formatCells="0" formatColumns="0" formatRows="0" insertColumns="0" insertRows="0" insertHyperlinks="0" deleteColumns="0" deleteRows="0" sort="0" autoFilter="0" pivotTables="0"/>
  <mergeCells count="7">
    <mergeCell ref="I11:J11"/>
    <mergeCell ref="A12:B12"/>
    <mergeCell ref="A1:F1"/>
    <mergeCell ref="A2:F2"/>
    <mergeCell ref="B4:E5"/>
    <mergeCell ref="B6:E6"/>
    <mergeCell ref="C7:H7"/>
  </mergeCells>
  <printOptions/>
  <pageMargins left="0.31496062992125984" right="0.1968503937007874" top="0.1968503937007874" bottom="0.4724409448818898" header="0.15748031496062992" footer="3.7401574803149606"/>
  <pageSetup horizontalDpi="600" verticalDpi="600" orientation="portrait" paperSize="9" scale="65" r:id="rId3"/>
  <headerFooter alignWithMargins="0">
    <oddHeader>&amp;C&amp;P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9" sqref="E3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tapostol</dc:creator>
  <cp:keywords/>
  <dc:description/>
  <cp:lastModifiedBy>TAJNIK01</cp:lastModifiedBy>
  <cp:lastPrinted>2019-02-18T09:36:28Z</cp:lastPrinted>
  <dcterms:created xsi:type="dcterms:W3CDTF">2005-08-25T08:00:13Z</dcterms:created>
  <dcterms:modified xsi:type="dcterms:W3CDTF">2019-03-06T10:15:40Z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